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35" windowHeight="13545" tabRatio="1000" activeTab="2"/>
  </bookViews>
  <sheets>
    <sheet name="S10" sheetId="4" r:id="rId1"/>
    <sheet name="S18" sheetId="5" r:id="rId2"/>
    <sheet name="S50" sheetId="2" r:id="rId3"/>
    <sheet name="S52" sheetId="6" r:id="rId4"/>
    <sheet name="S60" sheetId="11" r:id="rId5"/>
    <sheet name="S62" sheetId="10" r:id="rId6"/>
    <sheet name="S70" sheetId="1" r:id="rId7"/>
    <sheet name="S74" sheetId="8" r:id="rId8"/>
  </sheets>
  <definedNames>
    <definedName name="solver_adj" localSheetId="2" hidden="1">'S50'!$F$4,'S50'!$A$17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'S50'!$C$17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5.9</definedName>
  </definedNames>
  <calcPr calcId="125725"/>
</workbook>
</file>

<file path=xl/calcChain.xml><?xml version="1.0" encoding="utf-8"?>
<calcChain xmlns="http://schemas.openxmlformats.org/spreadsheetml/2006/main"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"/>
  <c r="I19" i="10"/>
  <c r="I18"/>
  <c r="I20" s="1"/>
  <c r="I16"/>
  <c r="I15"/>
  <c r="I14"/>
  <c r="I12"/>
  <c r="I11"/>
  <c r="M6"/>
  <c r="M8" s="1"/>
  <c r="L6"/>
  <c r="L8" s="1"/>
  <c r="K6"/>
  <c r="K8" s="1"/>
  <c r="J6"/>
  <c r="J8" s="1"/>
  <c r="I6"/>
  <c r="I8" s="1"/>
  <c r="B3" i="6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C7" i="5"/>
  <c r="C8" s="1"/>
  <c r="C9" s="1"/>
  <c r="C10" s="1"/>
  <c r="C11" s="1"/>
  <c r="C12" s="1"/>
  <c r="C13" s="1"/>
  <c r="C14" s="1"/>
  <c r="C15" s="1"/>
  <c r="C16" s="1"/>
  <c r="C17" s="1"/>
  <c r="C18" s="1"/>
  <c r="C19" s="1"/>
  <c r="I7" i="10" l="1"/>
  <c r="A2" i="6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7" i="10" l="1"/>
  <c r="I9"/>
  <c r="B2" i="6"/>
  <c r="J9" i="10" l="1"/>
  <c r="K7"/>
  <c r="L7" l="1"/>
  <c r="K9"/>
  <c r="D7" i="5"/>
  <c r="D9"/>
  <c r="D10"/>
  <c r="D11"/>
  <c r="D12"/>
  <c r="D13"/>
  <c r="D14"/>
  <c r="D15"/>
  <c r="D16"/>
  <c r="D17"/>
  <c r="D18"/>
  <c r="D19"/>
  <c r="D8"/>
  <c r="C4" i="4"/>
  <c r="C5"/>
  <c r="C6"/>
  <c r="C7"/>
  <c r="C8"/>
  <c r="C9"/>
  <c r="C10"/>
  <c r="C11"/>
  <c r="C12"/>
  <c r="C13"/>
  <c r="C14"/>
  <c r="C15"/>
  <c r="C16"/>
  <c r="C17"/>
  <c r="C18"/>
  <c r="C19"/>
  <c r="C3"/>
  <c r="C2"/>
  <c r="L9" i="10" l="1"/>
  <c r="M7"/>
  <c r="M9" s="1"/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"/>
  <c r="B16" i="2"/>
  <c r="C16"/>
  <c r="B17"/>
  <c r="C17"/>
  <c r="C3"/>
  <c r="C4"/>
  <c r="C5"/>
  <c r="C6"/>
  <c r="C7"/>
  <c r="C8"/>
  <c r="C9"/>
  <c r="C10"/>
  <c r="C11"/>
  <c r="C13"/>
  <c r="C14"/>
  <c r="C15"/>
  <c r="C18"/>
  <c r="C19"/>
  <c r="C20"/>
  <c r="C21"/>
  <c r="C22"/>
  <c r="C23"/>
  <c r="C24"/>
  <c r="C25"/>
  <c r="C26"/>
  <c r="C27"/>
  <c r="C28"/>
  <c r="C2"/>
  <c r="B3"/>
  <c r="B4"/>
  <c r="B5"/>
  <c r="B6"/>
  <c r="B7"/>
  <c r="B8"/>
  <c r="B9"/>
  <c r="B10"/>
  <c r="B11"/>
  <c r="B12"/>
  <c r="B13"/>
  <c r="B14"/>
  <c r="B15"/>
  <c r="B18"/>
  <c r="B19"/>
  <c r="B20"/>
  <c r="B21"/>
  <c r="B22"/>
  <c r="B23"/>
  <c r="B24"/>
  <c r="B25"/>
  <c r="B26"/>
  <c r="B27"/>
  <c r="B28"/>
  <c r="B2"/>
  <c r="D9" i="1" l="1"/>
  <c r="D7"/>
  <c r="D11"/>
  <c r="D10"/>
  <c r="D8"/>
  <c r="B2"/>
  <c r="C2"/>
  <c r="D16" l="1"/>
  <c r="D17"/>
  <c r="D18"/>
  <c r="D15"/>
  <c r="D13"/>
  <c r="D14" s="1"/>
  <c r="F2"/>
  <c r="E2" s="1"/>
  <c r="G2" l="1"/>
</calcChain>
</file>

<file path=xl/sharedStrings.xml><?xml version="1.0" encoding="utf-8"?>
<sst xmlns="http://schemas.openxmlformats.org/spreadsheetml/2006/main" count="106" uniqueCount="84">
  <si>
    <t>y1</t>
  </si>
  <si>
    <t>x</t>
  </si>
  <si>
    <t>y2</t>
  </si>
  <si>
    <t>a</t>
  </si>
  <si>
    <t>b</t>
  </si>
  <si>
    <t>Middelværdi</t>
  </si>
  <si>
    <t>Standardfejl</t>
  </si>
  <si>
    <t>Median</t>
  </si>
  <si>
    <t>Tilstand</t>
  </si>
  <si>
    <t>Standardafvigelse</t>
  </si>
  <si>
    <t>Stikprøvevarians</t>
  </si>
  <si>
    <t>Kurtosis</t>
  </si>
  <si>
    <t>Skævhed</t>
  </si>
  <si>
    <t>Område</t>
  </si>
  <si>
    <t>Minimum</t>
  </si>
  <si>
    <t>Maksimum</t>
  </si>
  <si>
    <t>Sum</t>
  </si>
  <si>
    <t>Antal</t>
  </si>
  <si>
    <t>Største(1)</t>
  </si>
  <si>
    <t>Mindste(1)</t>
  </si>
  <si>
    <t>Mere</t>
  </si>
  <si>
    <t>Hyppighed</t>
  </si>
  <si>
    <t>Kumulativ %</t>
  </si>
  <si>
    <t>Middel</t>
  </si>
  <si>
    <t>M-stdafv</t>
  </si>
  <si>
    <t>M+stdafv</t>
  </si>
  <si>
    <t>STDAFV</t>
  </si>
  <si>
    <t>Øvre kvartil</t>
  </si>
  <si>
    <t>Nedre kvartil</t>
  </si>
  <si>
    <t>Data</t>
  </si>
  <si>
    <t>Nedre. Kv - min</t>
  </si>
  <si>
    <t>Median - nedre kv.</t>
  </si>
  <si>
    <t>Øvre kv. - median</t>
  </si>
  <si>
    <t>Maks. - øvre kv.</t>
  </si>
  <si>
    <t>Maks.</t>
  </si>
  <si>
    <t>n</t>
  </si>
  <si>
    <t>Samensat rente</t>
  </si>
  <si>
    <t>Startkapital</t>
  </si>
  <si>
    <t>Rente pr. termin:</t>
  </si>
  <si>
    <t>K</t>
  </si>
  <si>
    <t>K1</t>
  </si>
  <si>
    <t>Antal terminer</t>
  </si>
  <si>
    <t>Kapital:</t>
  </si>
  <si>
    <t>K2</t>
  </si>
  <si>
    <t>K3</t>
  </si>
  <si>
    <t>K4</t>
  </si>
  <si>
    <t>x0</t>
  </si>
  <si>
    <t>dx</t>
  </si>
  <si>
    <t>a1</t>
  </si>
  <si>
    <t>b1</t>
  </si>
  <si>
    <t>c1</t>
  </si>
  <si>
    <t>d1</t>
  </si>
  <si>
    <t>e1</t>
  </si>
  <si>
    <t>Inputceller</t>
  </si>
  <si>
    <r>
      <t>a</t>
    </r>
    <r>
      <rPr>
        <vertAlign val="superscript"/>
        <sz val="11"/>
        <color theme="1"/>
        <rFont val="Calibri"/>
        <family val="2"/>
        <scheme val="minor"/>
      </rPr>
      <t>n</t>
    </r>
  </si>
  <si>
    <t>Indbygget formel</t>
  </si>
  <si>
    <t>Trinvis frem-skrivning</t>
  </si>
  <si>
    <t>Højde i cm</t>
  </si>
  <si>
    <t>Fodlængde i cm</t>
  </si>
  <si>
    <t>Elevnr</t>
  </si>
  <si>
    <t>Karakter</t>
  </si>
  <si>
    <t>Dataanalyse: Beskrivende stat.</t>
  </si>
  <si>
    <t>h(x)</t>
  </si>
  <si>
    <t>H(x)</t>
  </si>
  <si>
    <t>f(x)</t>
  </si>
  <si>
    <t>F(x)</t>
  </si>
  <si>
    <t>Antal obs.</t>
  </si>
  <si>
    <t>Hyppigst</t>
  </si>
  <si>
    <t>1. kvartil</t>
  </si>
  <si>
    <t>2. kvartil</t>
  </si>
  <si>
    <t>3. kvartil</t>
  </si>
  <si>
    <t>Maks</t>
  </si>
  <si>
    <t>Min</t>
  </si>
  <si>
    <t>Var bredde</t>
  </si>
  <si>
    <t>Dataanalyse: Histogram</t>
  </si>
  <si>
    <t>2</t>
  </si>
  <si>
    <t>Helt uenig</t>
  </si>
  <si>
    <t>Overvejende uenig</t>
  </si>
  <si>
    <t>Overvejende enig</t>
  </si>
  <si>
    <t>Helt enig</t>
  </si>
  <si>
    <t>Hovedtotal</t>
  </si>
  <si>
    <t>Kvinde</t>
  </si>
  <si>
    <t>Mand</t>
  </si>
  <si>
    <t>d</t>
  </si>
</sst>
</file>

<file path=xl/styles.xml><?xml version="1.0" encoding="utf-8"?>
<styleSheet xmlns="http://schemas.openxmlformats.org/spreadsheetml/2006/main">
  <numFmts count="2">
    <numFmt numFmtId="44" formatCode="_ &quot;kr&quot;\ * #,##0.00_ ;_ &quot;kr&quot;\ * \-#,##0.00_ ;_ &quot;kr&quot;\ * &quot;-&quot;??_ ;_ @_ "/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3" applyNumberFormat="0" applyAlignment="0" applyProtection="0"/>
    <xf numFmtId="0" fontId="6" fillId="6" borderId="0" applyNumberFormat="0" applyBorder="0" applyAlignment="0" applyProtection="0"/>
    <xf numFmtId="0" fontId="10" fillId="0" borderId="8" applyNumberFormat="0" applyFill="0" applyAlignment="0" applyProtection="0"/>
    <xf numFmtId="0" fontId="13" fillId="9" borderId="9" applyNumberFormat="0" applyAlignment="0" applyProtection="0"/>
    <xf numFmtId="0" fontId="6" fillId="10" borderId="0" applyNumberFormat="0" applyBorder="0" applyAlignment="0" applyProtection="0"/>
  </cellStyleXfs>
  <cellXfs count="53">
    <xf numFmtId="0" fontId="0" fillId="0" borderId="0" xfId="0"/>
    <xf numFmtId="10" fontId="0" fillId="0" borderId="0" xfId="0" applyNumberFormat="1"/>
    <xf numFmtId="9" fontId="0" fillId="0" borderId="0" xfId="2" applyFont="1"/>
    <xf numFmtId="1" fontId="0" fillId="0" borderId="0" xfId="0" applyNumberFormat="1"/>
    <xf numFmtId="44" fontId="0" fillId="0" borderId="0" xfId="1" applyFont="1"/>
    <xf numFmtId="0" fontId="5" fillId="5" borderId="3" xfId="6" applyAlignment="1">
      <alignment horizontal="center"/>
    </xf>
    <xf numFmtId="0" fontId="7" fillId="2" borderId="4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4" xfId="3" applyBorder="1" applyAlignment="1" applyProtection="1">
      <alignment horizontal="center"/>
      <protection locked="0"/>
    </xf>
    <xf numFmtId="0" fontId="8" fillId="3" borderId="4" xfId="4" applyFont="1" applyBorder="1" applyAlignment="1">
      <alignment horizontal="center"/>
    </xf>
    <xf numFmtId="0" fontId="3" fillId="3" borderId="4" xfId="4" applyBorder="1" applyAlignment="1" applyProtection="1">
      <alignment horizontal="center"/>
      <protection locked="0"/>
    </xf>
    <xf numFmtId="0" fontId="5" fillId="5" borderId="5" xfId="6" applyBorder="1" applyAlignment="1">
      <alignment horizontal="center" vertical="center"/>
    </xf>
    <xf numFmtId="0" fontId="2" fillId="2" borderId="4" xfId="3" applyBorder="1" applyAlignment="1">
      <alignment horizontal="center" vertical="center"/>
    </xf>
    <xf numFmtId="0" fontId="4" fillId="4" borderId="4" xfId="5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164" fontId="0" fillId="0" borderId="6" xfId="0" applyNumberFormat="1" applyBorder="1"/>
    <xf numFmtId="164" fontId="0" fillId="0" borderId="7" xfId="0" applyNumberFormat="1" applyBorder="1"/>
    <xf numFmtId="0" fontId="0" fillId="7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/>
    <xf numFmtId="0" fontId="0" fillId="0" borderId="0" xfId="0" applyAlignment="1">
      <alignment horizontal="left"/>
    </xf>
    <xf numFmtId="0" fontId="9" fillId="4" borderId="4" xfId="5" applyFont="1" applyBorder="1" applyAlignment="1">
      <alignment horizontal="center" vertical="center"/>
    </xf>
    <xf numFmtId="2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0" fontId="4" fillId="4" borderId="2" xfId="5" applyBorder="1" applyAlignment="1">
      <alignment horizontal="centerContinuous"/>
    </xf>
    <xf numFmtId="0" fontId="0" fillId="0" borderId="4" xfId="0" applyBorder="1"/>
    <xf numFmtId="1" fontId="0" fillId="0" borderId="4" xfId="0" quotePrefix="1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4" borderId="0" xfId="5" applyBorder="1" applyAlignment="1"/>
    <xf numFmtId="1" fontId="0" fillId="0" borderId="0" xfId="0" quotePrefix="1" applyNumberFormat="1" applyAlignment="1">
      <alignment horizontal="center"/>
    </xf>
    <xf numFmtId="0" fontId="4" fillId="4" borderId="1" xfId="5" applyBorder="1" applyAlignment="1"/>
    <xf numFmtId="0" fontId="2" fillId="2" borderId="2" xfId="3" applyBorder="1" applyAlignment="1">
      <alignment horizontal="center"/>
    </xf>
    <xf numFmtId="1" fontId="2" fillId="2" borderId="0" xfId="3" applyNumberFormat="1" applyBorder="1" applyAlignment="1"/>
    <xf numFmtId="0" fontId="2" fillId="2" borderId="0" xfId="3" applyBorder="1" applyAlignment="1"/>
    <xf numFmtId="10" fontId="2" fillId="2" borderId="0" xfId="3" applyNumberFormat="1" applyBorder="1" applyAlignment="1"/>
    <xf numFmtId="0" fontId="2" fillId="2" borderId="1" xfId="3" applyBorder="1" applyAlignment="1"/>
    <xf numFmtId="10" fontId="2" fillId="2" borderId="1" xfId="3" applyNumberFormat="1" applyBorder="1" applyAlignment="1"/>
    <xf numFmtId="0" fontId="0" fillId="7" borderId="0" xfId="0" applyFill="1" applyAlignment="1">
      <alignment textRotation="90"/>
    </xf>
    <xf numFmtId="0" fontId="0" fillId="11" borderId="0" xfId="0" applyFill="1" applyAlignment="1">
      <alignment textRotation="90"/>
    </xf>
    <xf numFmtId="0" fontId="0" fillId="12" borderId="0" xfId="0" applyFill="1" applyAlignment="1">
      <alignment textRotation="90"/>
    </xf>
    <xf numFmtId="0" fontId="0" fillId="13" borderId="0" xfId="0" applyFill="1" applyAlignment="1">
      <alignment textRotation="90"/>
    </xf>
    <xf numFmtId="0" fontId="13" fillId="9" borderId="10" xfId="9" applyBorder="1" applyAlignment="1">
      <alignment textRotation="90"/>
    </xf>
    <xf numFmtId="0" fontId="13" fillId="9" borderId="11" xfId="9" applyBorder="1"/>
    <xf numFmtId="0" fontId="3" fillId="3" borderId="4" xfId="4" applyBorder="1"/>
    <xf numFmtId="0" fontId="6" fillId="10" borderId="4" xfId="10" applyBorder="1"/>
    <xf numFmtId="0" fontId="5" fillId="6" borderId="0" xfId="7" applyFont="1" applyAlignment="1">
      <alignment horizontal="center"/>
    </xf>
    <xf numFmtId="0" fontId="10" fillId="0" borderId="0" xfId="8" applyBorder="1" applyAlignment="1">
      <alignment horizontal="left"/>
    </xf>
    <xf numFmtId="0" fontId="5" fillId="6" borderId="0" xfId="7" applyFont="1" applyAlignment="1">
      <alignment horizontal="center"/>
    </xf>
    <xf numFmtId="164" fontId="0" fillId="0" borderId="12" xfId="0" applyNumberFormat="1" applyBorder="1"/>
  </cellXfs>
  <cellStyles count="11">
    <cellStyle name="Beregning" xfId="9" builtinId="22"/>
    <cellStyle name="God" xfId="3" builtinId="26"/>
    <cellStyle name="Kontroller celle" xfId="6" builtinId="23"/>
    <cellStyle name="Markeringsfarve1" xfId="10" builtinId="29"/>
    <cellStyle name="Markeringsfarve2" xfId="7" builtinId="33"/>
    <cellStyle name="Neutral" xfId="5" builtinId="28"/>
    <cellStyle name="Normal" xfId="0" builtinId="0"/>
    <cellStyle name="Overskrift 1" xfId="8" builtinId="16"/>
    <cellStyle name="Procent" xfId="2" builtinId="5"/>
    <cellStyle name="Ugyldig" xfId="4" builtinId="27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style val="1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'S50'!$B$1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'S50'!$A$16:$A$28</c:f>
              <c:numCache>
                <c:formatCode>General</c:formatCode>
                <c:ptCount val="13"/>
                <c:pt idx="0">
                  <c:v>0.8</c:v>
                </c:pt>
                <c:pt idx="1">
                  <c:v>1</c:v>
                </c:pt>
                <c:pt idx="2">
                  <c:v>1.2</c:v>
                </c:pt>
                <c:pt idx="3">
                  <c:v>1.4</c:v>
                </c:pt>
                <c:pt idx="4">
                  <c:v>1.6</c:v>
                </c:pt>
                <c:pt idx="5">
                  <c:v>1.8</c:v>
                </c:pt>
                <c:pt idx="6">
                  <c:v>2</c:v>
                </c:pt>
                <c:pt idx="7">
                  <c:v>2.2000000000000002</c:v>
                </c:pt>
                <c:pt idx="8">
                  <c:v>2.4</c:v>
                </c:pt>
                <c:pt idx="9">
                  <c:v>2.6</c:v>
                </c:pt>
                <c:pt idx="10">
                  <c:v>2.8</c:v>
                </c:pt>
                <c:pt idx="11">
                  <c:v>3</c:v>
                </c:pt>
                <c:pt idx="12">
                  <c:v>3.2</c:v>
                </c:pt>
              </c:numCache>
            </c:numRef>
          </c:xVal>
          <c:yVal>
            <c:numRef>
              <c:f>'S50'!$B$16:$B$28</c:f>
              <c:numCache>
                <c:formatCode>0.0</c:formatCode>
                <c:ptCount val="13"/>
                <c:pt idx="0">
                  <c:v>6.4</c:v>
                </c:pt>
                <c:pt idx="1">
                  <c:v>6</c:v>
                </c:pt>
                <c:pt idx="2">
                  <c:v>5.6</c:v>
                </c:pt>
                <c:pt idx="3">
                  <c:v>5.2</c:v>
                </c:pt>
                <c:pt idx="4">
                  <c:v>4.8</c:v>
                </c:pt>
                <c:pt idx="5">
                  <c:v>4.4000000000000004</c:v>
                </c:pt>
                <c:pt idx="6">
                  <c:v>4</c:v>
                </c:pt>
                <c:pt idx="7">
                  <c:v>3.5999999999999996</c:v>
                </c:pt>
                <c:pt idx="8">
                  <c:v>3.2</c:v>
                </c:pt>
                <c:pt idx="9">
                  <c:v>2.8</c:v>
                </c:pt>
                <c:pt idx="10">
                  <c:v>2.4000000000000004</c:v>
                </c:pt>
                <c:pt idx="11">
                  <c:v>2</c:v>
                </c:pt>
                <c:pt idx="12">
                  <c:v>1.5999999999999996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'S50'!$C$1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xVal>
            <c:numRef>
              <c:f>'S50'!$A$16:$A$28</c:f>
              <c:numCache>
                <c:formatCode>General</c:formatCode>
                <c:ptCount val="13"/>
                <c:pt idx="0">
                  <c:v>0.8</c:v>
                </c:pt>
                <c:pt idx="1">
                  <c:v>1</c:v>
                </c:pt>
                <c:pt idx="2">
                  <c:v>1.2</c:v>
                </c:pt>
                <c:pt idx="3">
                  <c:v>1.4</c:v>
                </c:pt>
                <c:pt idx="4">
                  <c:v>1.6</c:v>
                </c:pt>
                <c:pt idx="5">
                  <c:v>1.8</c:v>
                </c:pt>
                <c:pt idx="6">
                  <c:v>2</c:v>
                </c:pt>
                <c:pt idx="7">
                  <c:v>2.2000000000000002</c:v>
                </c:pt>
                <c:pt idx="8">
                  <c:v>2.4</c:v>
                </c:pt>
                <c:pt idx="9">
                  <c:v>2.6</c:v>
                </c:pt>
                <c:pt idx="10">
                  <c:v>2.8</c:v>
                </c:pt>
                <c:pt idx="11">
                  <c:v>3</c:v>
                </c:pt>
                <c:pt idx="12">
                  <c:v>3.2</c:v>
                </c:pt>
              </c:numCache>
            </c:numRef>
          </c:xVal>
          <c:yVal>
            <c:numRef>
              <c:f>'S50'!$C$16:$C$28</c:f>
              <c:numCache>
                <c:formatCode>0.0</c:formatCode>
                <c:ptCount val="13"/>
                <c:pt idx="0">
                  <c:v>7.5</c:v>
                </c:pt>
                <c:pt idx="1">
                  <c:v>6</c:v>
                </c:pt>
                <c:pt idx="2">
                  <c:v>5</c:v>
                </c:pt>
                <c:pt idx="3">
                  <c:v>4.2857142857142856</c:v>
                </c:pt>
                <c:pt idx="4">
                  <c:v>3.75</c:v>
                </c:pt>
                <c:pt idx="5">
                  <c:v>3.333333333333333</c:v>
                </c:pt>
                <c:pt idx="6">
                  <c:v>3</c:v>
                </c:pt>
                <c:pt idx="7">
                  <c:v>2.7272727272727271</c:v>
                </c:pt>
                <c:pt idx="8">
                  <c:v>2.5</c:v>
                </c:pt>
                <c:pt idx="9">
                  <c:v>2.3076923076923075</c:v>
                </c:pt>
                <c:pt idx="10">
                  <c:v>2.1428571428571428</c:v>
                </c:pt>
                <c:pt idx="11">
                  <c:v>2</c:v>
                </c:pt>
                <c:pt idx="12">
                  <c:v>1.875</c:v>
                </c:pt>
              </c:numCache>
            </c:numRef>
          </c:yVal>
          <c:smooth val="1"/>
        </c:ser>
        <c:axId val="60537088"/>
        <c:axId val="69257088"/>
      </c:scatterChart>
      <c:valAx>
        <c:axId val="60537088"/>
        <c:scaling>
          <c:orientation val="minMax"/>
        </c:scaling>
        <c:axPos val="b"/>
        <c:title>
          <c:layout/>
        </c:title>
        <c:numFmt formatCode="General" sourceLinked="1"/>
        <c:majorTickMark val="none"/>
        <c:tickLblPos val="nextTo"/>
        <c:crossAx val="69257088"/>
        <c:crosses val="autoZero"/>
        <c:crossBetween val="midCat"/>
      </c:valAx>
      <c:valAx>
        <c:axId val="69257088"/>
        <c:scaling>
          <c:orientation val="minMax"/>
        </c:scaling>
        <c:axPos val="l"/>
        <c:majorGridlines/>
        <c:title>
          <c:layout/>
        </c:title>
        <c:numFmt formatCode="0.0" sourceLinked="1"/>
        <c:majorTickMark val="none"/>
        <c:tickLblPos val="nextTo"/>
        <c:crossAx val="605370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'S74'!$A$2</c:f>
              <c:strCache>
                <c:ptCount val="1"/>
                <c:pt idx="0">
                  <c:v>Fodlængde i cm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457742782152228"/>
                  <c:y val="-3.5906969962088071E-4"/>
                </c:manualLayout>
              </c:layout>
              <c:numFmt formatCode="General" sourceLinked="0"/>
            </c:trendlineLbl>
          </c:trendline>
          <c:xVal>
            <c:numRef>
              <c:f>'S74'!$B$1:$Q$1</c:f>
              <c:numCache>
                <c:formatCode>General</c:formatCode>
                <c:ptCount val="16"/>
                <c:pt idx="0">
                  <c:v>172</c:v>
                </c:pt>
                <c:pt idx="1">
                  <c:v>161</c:v>
                </c:pt>
                <c:pt idx="2">
                  <c:v>153</c:v>
                </c:pt>
                <c:pt idx="3">
                  <c:v>162</c:v>
                </c:pt>
                <c:pt idx="4">
                  <c:v>161</c:v>
                </c:pt>
                <c:pt idx="5">
                  <c:v>166</c:v>
                </c:pt>
                <c:pt idx="6">
                  <c:v>149</c:v>
                </c:pt>
                <c:pt idx="7">
                  <c:v>153</c:v>
                </c:pt>
                <c:pt idx="8">
                  <c:v>162</c:v>
                </c:pt>
                <c:pt idx="9">
                  <c:v>170</c:v>
                </c:pt>
                <c:pt idx="10">
                  <c:v>150</c:v>
                </c:pt>
                <c:pt idx="11">
                  <c:v>161</c:v>
                </c:pt>
                <c:pt idx="12">
                  <c:v>166</c:v>
                </c:pt>
                <c:pt idx="13">
                  <c:v>155</c:v>
                </c:pt>
                <c:pt idx="14">
                  <c:v>155</c:v>
                </c:pt>
                <c:pt idx="15">
                  <c:v>161</c:v>
                </c:pt>
              </c:numCache>
            </c:numRef>
          </c:xVal>
          <c:yVal>
            <c:numRef>
              <c:f>'S74'!$B$2:$Q$2</c:f>
              <c:numCache>
                <c:formatCode>General</c:formatCode>
                <c:ptCount val="16"/>
                <c:pt idx="0">
                  <c:v>28</c:v>
                </c:pt>
                <c:pt idx="1">
                  <c:v>28</c:v>
                </c:pt>
                <c:pt idx="2">
                  <c:v>24</c:v>
                </c:pt>
                <c:pt idx="3">
                  <c:v>28</c:v>
                </c:pt>
                <c:pt idx="4">
                  <c:v>23</c:v>
                </c:pt>
                <c:pt idx="5">
                  <c:v>26</c:v>
                </c:pt>
                <c:pt idx="6">
                  <c:v>24</c:v>
                </c:pt>
                <c:pt idx="7">
                  <c:v>24</c:v>
                </c:pt>
                <c:pt idx="8">
                  <c:v>26</c:v>
                </c:pt>
                <c:pt idx="9">
                  <c:v>25</c:v>
                </c:pt>
                <c:pt idx="10">
                  <c:v>22</c:v>
                </c:pt>
                <c:pt idx="11">
                  <c:v>24</c:v>
                </c:pt>
                <c:pt idx="12">
                  <c:v>25</c:v>
                </c:pt>
                <c:pt idx="13">
                  <c:v>24</c:v>
                </c:pt>
                <c:pt idx="14">
                  <c:v>25</c:v>
                </c:pt>
                <c:pt idx="15">
                  <c:v>22</c:v>
                </c:pt>
              </c:numCache>
            </c:numRef>
          </c:yVal>
        </c:ser>
        <c:axId val="97014912"/>
        <c:axId val="97016448"/>
      </c:scatterChart>
      <c:valAx>
        <c:axId val="97014912"/>
        <c:scaling>
          <c:orientation val="minMax"/>
        </c:scaling>
        <c:axPos val="b"/>
        <c:numFmt formatCode="General" sourceLinked="1"/>
        <c:tickLblPos val="nextTo"/>
        <c:crossAx val="97016448"/>
        <c:crosses val="autoZero"/>
        <c:crossBetween val="midCat"/>
      </c:valAx>
      <c:valAx>
        <c:axId val="97016448"/>
        <c:scaling>
          <c:orientation val="minMax"/>
          <c:min val="20"/>
        </c:scaling>
        <c:axPos val="l"/>
        <c:majorGridlines/>
        <c:numFmt formatCode="General" sourceLinked="1"/>
        <c:tickLblPos val="nextTo"/>
        <c:crossAx val="970149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'S52'!$B$1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'S52'!$A$2:$A$202</c:f>
              <c:numCache>
                <c:formatCode>General</c:formatCode>
                <c:ptCount val="201"/>
                <c:pt idx="0">
                  <c:v>-5</c:v>
                </c:pt>
                <c:pt idx="1">
                  <c:v>-4.8</c:v>
                </c:pt>
                <c:pt idx="2">
                  <c:v>-4.5999999999999996</c:v>
                </c:pt>
                <c:pt idx="3">
                  <c:v>-4.3999999999999995</c:v>
                </c:pt>
                <c:pt idx="4">
                  <c:v>-4.1999999999999993</c:v>
                </c:pt>
                <c:pt idx="5">
                  <c:v>-3.9999999999999991</c:v>
                </c:pt>
                <c:pt idx="6">
                  <c:v>-3.7999999999999989</c:v>
                </c:pt>
                <c:pt idx="7">
                  <c:v>-3.5999999999999988</c:v>
                </c:pt>
                <c:pt idx="8">
                  <c:v>-3.3999999999999986</c:v>
                </c:pt>
                <c:pt idx="9">
                  <c:v>-3.1999999999999984</c:v>
                </c:pt>
                <c:pt idx="10">
                  <c:v>-2.9999999999999982</c:v>
                </c:pt>
                <c:pt idx="11">
                  <c:v>-2.799999999999998</c:v>
                </c:pt>
                <c:pt idx="12">
                  <c:v>-2.5999999999999979</c:v>
                </c:pt>
                <c:pt idx="13">
                  <c:v>-2.3999999999999977</c:v>
                </c:pt>
                <c:pt idx="14">
                  <c:v>-2.1999999999999975</c:v>
                </c:pt>
                <c:pt idx="15">
                  <c:v>-1.9999999999999976</c:v>
                </c:pt>
                <c:pt idx="16">
                  <c:v>-1.7999999999999976</c:v>
                </c:pt>
                <c:pt idx="17">
                  <c:v>-1.5999999999999976</c:v>
                </c:pt>
                <c:pt idx="18">
                  <c:v>-1.3999999999999977</c:v>
                </c:pt>
                <c:pt idx="19">
                  <c:v>-1.1999999999999977</c:v>
                </c:pt>
                <c:pt idx="20">
                  <c:v>-0.99999999999999778</c:v>
                </c:pt>
                <c:pt idx="21">
                  <c:v>-0.79999999999999782</c:v>
                </c:pt>
                <c:pt idx="22">
                  <c:v>-0.59999999999999787</c:v>
                </c:pt>
                <c:pt idx="23">
                  <c:v>-0.39999999999999786</c:v>
                </c:pt>
                <c:pt idx="24">
                  <c:v>-0.19999999999999785</c:v>
                </c:pt>
                <c:pt idx="25" formatCode="0.00">
                  <c:v>2.1649348980190553E-15</c:v>
                </c:pt>
                <c:pt idx="26">
                  <c:v>0.20000000000000218</c:v>
                </c:pt>
                <c:pt idx="27">
                  <c:v>0.40000000000000219</c:v>
                </c:pt>
                <c:pt idx="28">
                  <c:v>0.6000000000000022</c:v>
                </c:pt>
                <c:pt idx="29">
                  <c:v>0.80000000000000226</c:v>
                </c:pt>
                <c:pt idx="30">
                  <c:v>1.0000000000000022</c:v>
                </c:pt>
                <c:pt idx="31">
                  <c:v>1.2000000000000022</c:v>
                </c:pt>
                <c:pt idx="32">
                  <c:v>1.4000000000000021</c:v>
                </c:pt>
                <c:pt idx="33">
                  <c:v>1.6000000000000021</c:v>
                </c:pt>
                <c:pt idx="34">
                  <c:v>1.800000000000002</c:v>
                </c:pt>
                <c:pt idx="35">
                  <c:v>2.0000000000000022</c:v>
                </c:pt>
                <c:pt idx="36">
                  <c:v>2.2000000000000024</c:v>
                </c:pt>
                <c:pt idx="37">
                  <c:v>2.4000000000000026</c:v>
                </c:pt>
                <c:pt idx="38">
                  <c:v>2.6000000000000028</c:v>
                </c:pt>
                <c:pt idx="39">
                  <c:v>2.8000000000000029</c:v>
                </c:pt>
                <c:pt idx="40">
                  <c:v>3.0000000000000031</c:v>
                </c:pt>
                <c:pt idx="41">
                  <c:v>3.2000000000000033</c:v>
                </c:pt>
                <c:pt idx="42">
                  <c:v>3.4000000000000035</c:v>
                </c:pt>
                <c:pt idx="43">
                  <c:v>3.6000000000000036</c:v>
                </c:pt>
                <c:pt idx="44">
                  <c:v>3.8000000000000038</c:v>
                </c:pt>
                <c:pt idx="45">
                  <c:v>4.0000000000000036</c:v>
                </c:pt>
                <c:pt idx="46">
                  <c:v>4.2000000000000037</c:v>
                </c:pt>
                <c:pt idx="47">
                  <c:v>4.4000000000000039</c:v>
                </c:pt>
                <c:pt idx="48">
                  <c:v>4.6000000000000041</c:v>
                </c:pt>
                <c:pt idx="49">
                  <c:v>4.8000000000000043</c:v>
                </c:pt>
                <c:pt idx="50">
                  <c:v>5.0000000000000044</c:v>
                </c:pt>
              </c:numCache>
            </c:numRef>
          </c:xVal>
          <c:yVal>
            <c:numRef>
              <c:f>'S52'!$B$2:$B$202</c:f>
              <c:numCache>
                <c:formatCode>0</c:formatCode>
                <c:ptCount val="201"/>
                <c:pt idx="0">
                  <c:v>-79</c:v>
                </c:pt>
                <c:pt idx="1">
                  <c:v>-70.135999999999996</c:v>
                </c:pt>
                <c:pt idx="2">
                  <c:v>-61.927999999999976</c:v>
                </c:pt>
                <c:pt idx="3">
                  <c:v>-54.351999999999983</c:v>
                </c:pt>
                <c:pt idx="4">
                  <c:v>-47.383999999999979</c:v>
                </c:pt>
                <c:pt idx="5">
                  <c:v>-40.999999999999972</c:v>
                </c:pt>
                <c:pt idx="6">
                  <c:v>-35.175999999999974</c:v>
                </c:pt>
                <c:pt idx="7">
                  <c:v>-29.88799999999997</c:v>
                </c:pt>
                <c:pt idx="8">
                  <c:v>-25.11199999999997</c:v>
                </c:pt>
                <c:pt idx="9">
                  <c:v>-20.82399999999997</c:v>
                </c:pt>
                <c:pt idx="10">
                  <c:v>-16.999999999999968</c:v>
                </c:pt>
                <c:pt idx="11">
                  <c:v>-13.615999999999969</c:v>
                </c:pt>
                <c:pt idx="12">
                  <c:v>-10.647999999999971</c:v>
                </c:pt>
                <c:pt idx="13">
                  <c:v>-8.0719999999999725</c:v>
                </c:pt>
                <c:pt idx="14">
                  <c:v>-5.863999999999975</c:v>
                </c:pt>
                <c:pt idx="15">
                  <c:v>-3.9999999999999787</c:v>
                </c:pt>
                <c:pt idx="16">
                  <c:v>-2.4559999999999826</c:v>
                </c:pt>
                <c:pt idx="17">
                  <c:v>-1.2079999999999873</c:v>
                </c:pt>
                <c:pt idx="18">
                  <c:v>-0.23199999999998999</c:v>
                </c:pt>
                <c:pt idx="19">
                  <c:v>0.4960000000000071</c:v>
                </c:pt>
                <c:pt idx="20">
                  <c:v>1.0000000000000044</c:v>
                </c:pt>
                <c:pt idx="21">
                  <c:v>1.304000000000002</c:v>
                </c:pt>
                <c:pt idx="22">
                  <c:v>1.4320000000000004</c:v>
                </c:pt>
                <c:pt idx="23">
                  <c:v>1.407999999999999</c:v>
                </c:pt>
                <c:pt idx="24">
                  <c:v>1.2559999999999978</c:v>
                </c:pt>
                <c:pt idx="25">
                  <c:v>0.99999999999999678</c:v>
                </c:pt>
                <c:pt idx="26">
                  <c:v>0.66399999999999593</c:v>
                </c:pt>
                <c:pt idx="27">
                  <c:v>0.27199999999999547</c:v>
                </c:pt>
                <c:pt idx="28">
                  <c:v>-0.15200000000000458</c:v>
                </c:pt>
                <c:pt idx="29">
                  <c:v>-0.58400000000000474</c:v>
                </c:pt>
                <c:pt idx="30">
                  <c:v>-1.0000000000000044</c:v>
                </c:pt>
                <c:pt idx="31">
                  <c:v>-1.3760000000000039</c:v>
                </c:pt>
                <c:pt idx="32">
                  <c:v>-1.6880000000000028</c:v>
                </c:pt>
                <c:pt idx="33">
                  <c:v>-1.9120000000000017</c:v>
                </c:pt>
                <c:pt idx="34">
                  <c:v>-2.0240000000000005</c:v>
                </c:pt>
                <c:pt idx="35">
                  <c:v>-1.9999999999999991</c:v>
                </c:pt>
                <c:pt idx="36">
                  <c:v>-1.8159999999999963</c:v>
                </c:pt>
                <c:pt idx="37">
                  <c:v>-1.4479999999999942</c:v>
                </c:pt>
                <c:pt idx="38">
                  <c:v>-0.871999999999991</c:v>
                </c:pt>
                <c:pt idx="39">
                  <c:v>-6.3999999999986734E-2</c:v>
                </c:pt>
                <c:pt idx="40">
                  <c:v>1.0000000000000187</c:v>
                </c:pt>
                <c:pt idx="41">
                  <c:v>2.3440000000000234</c:v>
                </c:pt>
                <c:pt idx="42">
                  <c:v>3.9920000000000329</c:v>
                </c:pt>
                <c:pt idx="43">
                  <c:v>5.9680000000000391</c:v>
                </c:pt>
                <c:pt idx="44">
                  <c:v>8.2960000000000491</c:v>
                </c:pt>
                <c:pt idx="45">
                  <c:v>11.000000000000052</c:v>
                </c:pt>
                <c:pt idx="46">
                  <c:v>14.104000000000065</c:v>
                </c:pt>
                <c:pt idx="47">
                  <c:v>17.632000000000073</c:v>
                </c:pt>
                <c:pt idx="48">
                  <c:v>21.608000000000089</c:v>
                </c:pt>
                <c:pt idx="49">
                  <c:v>26.0560000000001</c:v>
                </c:pt>
                <c:pt idx="50">
                  <c:v>31.000000000000114</c:v>
                </c:pt>
              </c:numCache>
            </c:numRef>
          </c:yVal>
          <c:smooth val="1"/>
        </c:ser>
        <c:axId val="96569600"/>
        <c:axId val="96575488"/>
      </c:scatterChart>
      <c:valAx>
        <c:axId val="96569600"/>
        <c:scaling>
          <c:orientation val="minMax"/>
        </c:scaling>
        <c:axPos val="b"/>
        <c:majorGridlines/>
        <c:numFmt formatCode="General" sourceLinked="1"/>
        <c:tickLblPos val="nextTo"/>
        <c:crossAx val="96575488"/>
        <c:crosses val="autoZero"/>
        <c:crossBetween val="midCat"/>
      </c:valAx>
      <c:valAx>
        <c:axId val="96575488"/>
        <c:scaling>
          <c:orientation val="minMax"/>
          <c:max val="3"/>
          <c:min val="-5"/>
        </c:scaling>
        <c:axPos val="l"/>
        <c:majorGridlines/>
        <c:numFmt formatCode="0" sourceLinked="1"/>
        <c:tickLblPos val="nextTo"/>
        <c:crossAx val="965696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/>
    <c:plotArea>
      <c:layout/>
      <c:pieChart>
        <c:varyColors val="1"/>
        <c:ser>
          <c:idx val="0"/>
          <c:order val="0"/>
          <c:tx>
            <c:strRef>
              <c:f>'S60'!$A$2</c:f>
              <c:strCache>
                <c:ptCount val="1"/>
                <c:pt idx="0">
                  <c:v>Kvinde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'S60'!$B$1:$E$1</c:f>
              <c:strCache>
                <c:ptCount val="4"/>
                <c:pt idx="0">
                  <c:v>Helt uenig</c:v>
                </c:pt>
                <c:pt idx="1">
                  <c:v>Overvejende uenig</c:v>
                </c:pt>
                <c:pt idx="2">
                  <c:v>Overvejende enig</c:v>
                </c:pt>
                <c:pt idx="3">
                  <c:v>Helt enig</c:v>
                </c:pt>
              </c:strCache>
            </c:strRef>
          </c:cat>
          <c:val>
            <c:numRef>
              <c:f>'S60'!$B$2:$E$2</c:f>
              <c:numCache>
                <c:formatCode>General</c:formatCode>
                <c:ptCount val="4"/>
                <c:pt idx="0">
                  <c:v>63</c:v>
                </c:pt>
                <c:pt idx="1">
                  <c:v>8</c:v>
                </c:pt>
                <c:pt idx="2">
                  <c:v>42</c:v>
                </c:pt>
                <c:pt idx="3">
                  <c:v>43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/>
    <c:plotArea>
      <c:layout/>
      <c:pieChart>
        <c:varyColors val="1"/>
        <c:ser>
          <c:idx val="0"/>
          <c:order val="0"/>
          <c:tx>
            <c:strRef>
              <c:f>'S60'!$A$3</c:f>
              <c:strCache>
                <c:ptCount val="1"/>
                <c:pt idx="0">
                  <c:v>Mand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'S60'!$B$1:$E$1</c:f>
              <c:strCache>
                <c:ptCount val="4"/>
                <c:pt idx="0">
                  <c:v>Helt uenig</c:v>
                </c:pt>
                <c:pt idx="1">
                  <c:v>Overvejende uenig</c:v>
                </c:pt>
                <c:pt idx="2">
                  <c:v>Overvejende enig</c:v>
                </c:pt>
                <c:pt idx="3">
                  <c:v>Helt enig</c:v>
                </c:pt>
              </c:strCache>
            </c:strRef>
          </c:cat>
          <c:val>
            <c:numRef>
              <c:f>'S60'!$B$3:$E$3</c:f>
              <c:numCache>
                <c:formatCode>General</c:formatCode>
                <c:ptCount val="4"/>
                <c:pt idx="0">
                  <c:v>109</c:v>
                </c:pt>
                <c:pt idx="1">
                  <c:v>12</c:v>
                </c:pt>
                <c:pt idx="2">
                  <c:v>92</c:v>
                </c:pt>
                <c:pt idx="3">
                  <c:v>31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/>
    <c:plotArea>
      <c:layout/>
      <c:scatterChart>
        <c:scatterStyle val="lineMarker"/>
        <c:ser>
          <c:idx val="0"/>
          <c:order val="0"/>
          <c:tx>
            <c:strRef>
              <c:f>'S62'!$H$6</c:f>
              <c:strCache>
                <c:ptCount val="1"/>
                <c:pt idx="0">
                  <c:v>h(x)</c:v>
                </c:pt>
              </c:strCache>
            </c:strRef>
          </c:tx>
          <c:spPr>
            <a:ln w="28575">
              <a:noFill/>
            </a:ln>
          </c:spPr>
          <c:xVal>
            <c:numRef>
              <c:f>'S62'!$I$5:$M$5</c:f>
              <c:numCache>
                <c:formatCode>0</c:formatCode>
                <c:ptCount val="5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</c:numCache>
            </c:numRef>
          </c:xVal>
          <c:yVal>
            <c:numRef>
              <c:f>'S62'!$I$6:$M$6</c:f>
              <c:numCache>
                <c:formatCode>General</c:formatCode>
                <c:ptCount val="5"/>
                <c:pt idx="0">
                  <c:v>2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6</c:v>
                </c:pt>
              </c:numCache>
            </c:numRef>
          </c:yVal>
        </c:ser>
        <c:axId val="96760576"/>
        <c:axId val="96762112"/>
      </c:scatterChart>
      <c:valAx>
        <c:axId val="96760576"/>
        <c:scaling>
          <c:orientation val="minMax"/>
        </c:scaling>
        <c:axPos val="b"/>
        <c:numFmt formatCode="0" sourceLinked="1"/>
        <c:tickLblPos val="nextTo"/>
        <c:crossAx val="96762112"/>
        <c:crosses val="autoZero"/>
        <c:crossBetween val="midCat"/>
      </c:valAx>
      <c:valAx>
        <c:axId val="96762112"/>
        <c:scaling>
          <c:orientation val="minMax"/>
        </c:scaling>
        <c:axPos val="l"/>
        <c:majorGridlines/>
        <c:numFmt formatCode="General" sourceLinked="1"/>
        <c:tickLblPos val="nextTo"/>
        <c:crossAx val="967605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/>
            </a:pPr>
            <a:r>
              <a:rPr lang="da-DK"/>
              <a:t>Histogram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Hyppighed</c:v>
          </c:tx>
          <c:cat>
            <c:strRef>
              <c:f>'S62'!$H$25:$H$29</c:f>
              <c:strCache>
                <c:ptCount val="5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12</c:v>
                </c:pt>
                <c:pt idx="4">
                  <c:v>Mere</c:v>
                </c:pt>
              </c:strCache>
            </c:strRef>
          </c:cat>
          <c:val>
            <c:numRef>
              <c:f>'S62'!$I$25:$I$29</c:f>
              <c:numCache>
                <c:formatCode>General</c:formatCode>
                <c:ptCount val="5"/>
                <c:pt idx="0">
                  <c:v>14</c:v>
                </c:pt>
                <c:pt idx="1">
                  <c:v>15</c:v>
                </c:pt>
                <c:pt idx="2">
                  <c:v>15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axId val="96665600"/>
        <c:axId val="96667520"/>
      </c:barChart>
      <c:lineChart>
        <c:grouping val="standard"/>
        <c:ser>
          <c:idx val="1"/>
          <c:order val="1"/>
          <c:tx>
            <c:v>Kumulativ %</c:v>
          </c:tx>
          <c:cat>
            <c:strRef>
              <c:f>'S62'!$H$25:$H$29</c:f>
              <c:strCache>
                <c:ptCount val="5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12</c:v>
                </c:pt>
                <c:pt idx="4">
                  <c:v>Mere</c:v>
                </c:pt>
              </c:strCache>
            </c:strRef>
          </c:cat>
          <c:val>
            <c:numRef>
              <c:f>'S62'!$J$25:$J$29</c:f>
              <c:numCache>
                <c:formatCode>0.00%</c:formatCode>
                <c:ptCount val="5"/>
                <c:pt idx="0">
                  <c:v>0.28000000000000003</c:v>
                </c:pt>
                <c:pt idx="1">
                  <c:v>0.57999999999999996</c:v>
                </c:pt>
                <c:pt idx="2">
                  <c:v>0.88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marker val="1"/>
        <c:axId val="96671232"/>
        <c:axId val="96669696"/>
      </c:lineChart>
      <c:catAx>
        <c:axId val="96665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2</a:t>
                </a:r>
              </a:p>
            </c:rich>
          </c:tx>
        </c:title>
        <c:numFmt formatCode="General" sourceLinked="1"/>
        <c:tickLblPos val="nextTo"/>
        <c:crossAx val="96667520"/>
        <c:crosses val="autoZero"/>
        <c:auto val="1"/>
        <c:lblAlgn val="ctr"/>
        <c:lblOffset val="100"/>
      </c:catAx>
      <c:valAx>
        <c:axId val="966675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a-DK"/>
                  <a:t>Hyppighed</a:t>
                </a:r>
              </a:p>
            </c:rich>
          </c:tx>
        </c:title>
        <c:numFmt formatCode="General" sourceLinked="1"/>
        <c:tickLblPos val="nextTo"/>
        <c:crossAx val="96665600"/>
        <c:crosses val="autoZero"/>
        <c:crossBetween val="between"/>
      </c:valAx>
      <c:valAx>
        <c:axId val="96669696"/>
        <c:scaling>
          <c:orientation val="minMax"/>
        </c:scaling>
        <c:axPos val="r"/>
        <c:numFmt formatCode="0.00%" sourceLinked="1"/>
        <c:tickLblPos val="nextTo"/>
        <c:crossAx val="96671232"/>
        <c:crosses val="max"/>
        <c:crossBetween val="between"/>
      </c:valAx>
      <c:catAx>
        <c:axId val="96671232"/>
        <c:scaling>
          <c:orientation val="minMax"/>
        </c:scaling>
        <c:delete val="1"/>
        <c:axPos val="b"/>
        <c:numFmt formatCode="General" sourceLinked="1"/>
        <c:tickLblPos val="none"/>
        <c:crossAx val="96669696"/>
        <c:crosses val="autoZero"/>
        <c:auto val="1"/>
        <c:lblAlgn val="ctr"/>
        <c:lblOffset val="100"/>
      </c:cat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4.6171580717801496E-2"/>
          <c:y val="3.8369304556354941E-2"/>
          <c:w val="0.82838434788057269"/>
          <c:h val="0.89572933778961084"/>
        </c:manualLayout>
      </c:layout>
      <c:barChart>
        <c:barDir val="bar"/>
        <c:grouping val="stacked"/>
        <c:ser>
          <c:idx val="0"/>
          <c:order val="0"/>
          <c:tx>
            <c:strRef>
              <c:f>'S70'!$C$13</c:f>
              <c:strCache>
                <c:ptCount val="1"/>
                <c:pt idx="0">
                  <c:v>Minimum</c:v>
                </c:pt>
              </c:strCache>
            </c:strRef>
          </c:tx>
          <c:dPt>
            <c:idx val="0"/>
            <c:spPr>
              <a:noFill/>
              <a:ln>
                <a:noFill/>
              </a:ln>
            </c:spPr>
          </c:dPt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'S70'!$D$13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'S70'!$C$14</c:f>
              <c:strCache>
                <c:ptCount val="1"/>
                <c:pt idx="0">
                  <c:v>Nedre. Kv - min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>
              <a:prstDash val="solid"/>
            </a:ln>
          </c:spPr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'S70'!$D$14</c:f>
              <c:numCache>
                <c:formatCode>General</c:formatCode>
                <c:ptCount val="1"/>
                <c:pt idx="0">
                  <c:v>8.5</c:v>
                </c:pt>
              </c:numCache>
            </c:numRef>
          </c:val>
        </c:ser>
        <c:ser>
          <c:idx val="2"/>
          <c:order val="2"/>
          <c:tx>
            <c:strRef>
              <c:f>'S70'!$C$15</c:f>
              <c:strCache>
                <c:ptCount val="1"/>
                <c:pt idx="0">
                  <c:v>Median - nedre kv.</c:v>
                </c:pt>
              </c:strCache>
            </c:strRef>
          </c:tx>
          <c:spPr>
            <a:noFill/>
            <a:ln w="15875">
              <a:solidFill>
                <a:schemeClr val="tx1"/>
              </a:solidFill>
            </a:ln>
          </c:spPr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'S70'!$D$15</c:f>
              <c:numCache>
                <c:formatCode>0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'S70'!$C$16</c:f>
              <c:strCache>
                <c:ptCount val="1"/>
                <c:pt idx="0">
                  <c:v>Øvre kv. - median</c:v>
                </c:pt>
              </c:strCache>
            </c:strRef>
          </c:tx>
          <c:spPr>
            <a:noFill/>
            <a:ln w="12700">
              <a:solidFill>
                <a:prstClr val="black"/>
              </a:solidFill>
            </a:ln>
          </c:spPr>
          <c:errBars>
            <c:errBarType val="minus"/>
            <c:errValType val="stdErr"/>
            <c:noEndCap val="1"/>
          </c:errBars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'S70'!$D$16</c:f>
              <c:numCache>
                <c:formatCode>0</c:formatCode>
                <c:ptCount val="1"/>
                <c:pt idx="0">
                  <c:v>1.75</c:v>
                </c:pt>
              </c:numCache>
            </c:numRef>
          </c:val>
        </c:ser>
        <c:ser>
          <c:idx val="4"/>
          <c:order val="4"/>
          <c:tx>
            <c:strRef>
              <c:f>'S70'!$C$17</c:f>
              <c:strCache>
                <c:ptCount val="1"/>
                <c:pt idx="0">
                  <c:v>Maks. - øvre kv.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'S70'!$D$17</c:f>
              <c:numCache>
                <c:formatCode>General</c:formatCode>
                <c:ptCount val="1"/>
                <c:pt idx="0">
                  <c:v>5.75</c:v>
                </c:pt>
              </c:numCache>
            </c:numRef>
          </c:val>
        </c:ser>
        <c:gapWidth val="252"/>
        <c:overlap val="100"/>
        <c:axId val="96728960"/>
        <c:axId val="96730496"/>
      </c:barChart>
      <c:catAx>
        <c:axId val="96728960"/>
        <c:scaling>
          <c:orientation val="minMax"/>
        </c:scaling>
        <c:axPos val="l"/>
        <c:tickLblPos val="nextTo"/>
        <c:crossAx val="96730496"/>
        <c:crosses val="autoZero"/>
        <c:auto val="1"/>
        <c:lblAlgn val="ctr"/>
        <c:lblOffset val="100"/>
      </c:catAx>
      <c:valAx>
        <c:axId val="96730496"/>
        <c:scaling>
          <c:orientation val="minMax"/>
        </c:scaling>
        <c:axPos val="b"/>
        <c:majorGridlines/>
        <c:numFmt formatCode="General" sourceLinked="1"/>
        <c:tickLblPos val="nextTo"/>
        <c:crossAx val="967289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/>
    <c:plotArea>
      <c:layout/>
      <c:barChart>
        <c:barDir val="bar"/>
        <c:grouping val="stacked"/>
        <c:ser>
          <c:idx val="0"/>
          <c:order val="0"/>
          <c:tx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tx>
          <c:cat>
            <c:strRef>
              <c:f>'S70'!$C$13:$C$17</c:f>
              <c:strCache>
                <c:ptCount val="5"/>
                <c:pt idx="0">
                  <c:v>Minimum</c:v>
                </c:pt>
                <c:pt idx="1">
                  <c:v>Nedre. Kv - min</c:v>
                </c:pt>
                <c:pt idx="2">
                  <c:v>Median - nedre kv.</c:v>
                </c:pt>
                <c:pt idx="3">
                  <c:v>Øvre kv. - median</c:v>
                </c:pt>
                <c:pt idx="4">
                  <c:v>Maks. - øvre kv.</c:v>
                </c:pt>
              </c:strCache>
            </c:strRef>
          </c:cat>
          <c:val>
            <c:numRef>
              <c:f>'S70'!$D$13:$D$17</c:f>
              <c:numCache>
                <c:formatCode>General</c:formatCode>
                <c:ptCount val="5"/>
                <c:pt idx="0">
                  <c:v>100</c:v>
                </c:pt>
                <c:pt idx="1">
                  <c:v>8.5</c:v>
                </c:pt>
                <c:pt idx="2" formatCode="0">
                  <c:v>4</c:v>
                </c:pt>
                <c:pt idx="3" formatCode="0">
                  <c:v>1.75</c:v>
                </c:pt>
                <c:pt idx="4">
                  <c:v>5.75</c:v>
                </c:pt>
              </c:numCache>
            </c:numRef>
          </c:val>
        </c:ser>
        <c:overlap val="100"/>
        <c:axId val="96819840"/>
        <c:axId val="96838016"/>
      </c:barChart>
      <c:catAx>
        <c:axId val="96819840"/>
        <c:scaling>
          <c:orientation val="minMax"/>
        </c:scaling>
        <c:axPos val="l"/>
        <c:tickLblPos val="nextTo"/>
        <c:crossAx val="96838016"/>
        <c:crosses val="autoZero"/>
        <c:auto val="1"/>
        <c:lblAlgn val="ctr"/>
        <c:lblOffset val="100"/>
      </c:catAx>
      <c:valAx>
        <c:axId val="96838016"/>
        <c:scaling>
          <c:orientation val="minMax"/>
        </c:scaling>
        <c:axPos val="b"/>
        <c:majorGridlines/>
        <c:numFmt formatCode="General" sourceLinked="1"/>
        <c:tickLblPos val="nextTo"/>
        <c:crossAx val="96819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/>
      <c:barChart>
        <c:barDir val="bar"/>
        <c:grouping val="stacked"/>
        <c:ser>
          <c:idx val="0"/>
          <c:order val="0"/>
          <c:tx>
            <c:strRef>
              <c:f>'S70'!$C$13</c:f>
              <c:strCache>
                <c:ptCount val="1"/>
                <c:pt idx="0">
                  <c:v>Minimum</c:v>
                </c:pt>
              </c:strCache>
            </c:strRef>
          </c:tx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'S70'!$D$13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'S70'!$C$14</c:f>
              <c:strCache>
                <c:ptCount val="1"/>
                <c:pt idx="0">
                  <c:v>Nedre. Kv - min</c:v>
                </c:pt>
              </c:strCache>
            </c:strRef>
          </c:tx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'S70'!$D$14</c:f>
              <c:numCache>
                <c:formatCode>General</c:formatCode>
                <c:ptCount val="1"/>
                <c:pt idx="0">
                  <c:v>8.5</c:v>
                </c:pt>
              </c:numCache>
            </c:numRef>
          </c:val>
        </c:ser>
        <c:ser>
          <c:idx val="2"/>
          <c:order val="2"/>
          <c:tx>
            <c:strRef>
              <c:f>'S70'!$C$15</c:f>
              <c:strCache>
                <c:ptCount val="1"/>
                <c:pt idx="0">
                  <c:v>Median - nedre kv.</c:v>
                </c:pt>
              </c:strCache>
            </c:strRef>
          </c:tx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'S70'!$D$15</c:f>
              <c:numCache>
                <c:formatCode>0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'S70'!$C$16</c:f>
              <c:strCache>
                <c:ptCount val="1"/>
                <c:pt idx="0">
                  <c:v>Øvre kv. - median</c:v>
                </c:pt>
              </c:strCache>
            </c:strRef>
          </c:tx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'S70'!$D$16</c:f>
              <c:numCache>
                <c:formatCode>0</c:formatCode>
                <c:ptCount val="1"/>
                <c:pt idx="0">
                  <c:v>1.75</c:v>
                </c:pt>
              </c:numCache>
            </c:numRef>
          </c:val>
        </c:ser>
        <c:ser>
          <c:idx val="4"/>
          <c:order val="4"/>
          <c:tx>
            <c:strRef>
              <c:f>'S70'!$C$17</c:f>
              <c:strCache>
                <c:ptCount val="1"/>
                <c:pt idx="0">
                  <c:v>Maks. - øvre kv.</c:v>
                </c:pt>
              </c:strCache>
            </c:strRef>
          </c:tx>
          <c:cat>
            <c:strRef>
              <c:f>'S70'!$D$12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'S70'!$D$17</c:f>
              <c:numCache>
                <c:formatCode>General</c:formatCode>
                <c:ptCount val="1"/>
                <c:pt idx="0">
                  <c:v>5.75</c:v>
                </c:pt>
              </c:numCache>
            </c:numRef>
          </c:val>
        </c:ser>
        <c:overlap val="100"/>
        <c:axId val="96861184"/>
        <c:axId val="96940800"/>
      </c:barChart>
      <c:catAx>
        <c:axId val="96861184"/>
        <c:scaling>
          <c:orientation val="minMax"/>
        </c:scaling>
        <c:axPos val="l"/>
        <c:tickLblPos val="nextTo"/>
        <c:crossAx val="96940800"/>
        <c:crosses val="autoZero"/>
        <c:auto val="1"/>
        <c:lblAlgn val="ctr"/>
        <c:lblOffset val="100"/>
      </c:catAx>
      <c:valAx>
        <c:axId val="96940800"/>
        <c:scaling>
          <c:orientation val="minMax"/>
        </c:scaling>
        <c:axPos val="b"/>
        <c:majorGridlines/>
        <c:numFmt formatCode="General" sourceLinked="1"/>
        <c:tickLblPos val="nextTo"/>
        <c:crossAx val="968611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6</xdr:row>
      <xdr:rowOff>133350</xdr:rowOff>
    </xdr:from>
    <xdr:to>
      <xdr:col>17</xdr:col>
      <xdr:colOff>323850</xdr:colOff>
      <xdr:row>26</xdr:row>
      <xdr:rowOff>161925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142875</xdr:colOff>
      <xdr:row>0</xdr:row>
      <xdr:rowOff>161925</xdr:rowOff>
    </xdr:from>
    <xdr:to>
      <xdr:col>10</xdr:col>
      <xdr:colOff>542925</xdr:colOff>
      <xdr:row>6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161925"/>
          <a:ext cx="2228850" cy="10287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33617</xdr:colOff>
      <xdr:row>8</xdr:row>
      <xdr:rowOff>123264</xdr:rowOff>
    </xdr:from>
    <xdr:to>
      <xdr:col>17</xdr:col>
      <xdr:colOff>246529</xdr:colOff>
      <xdr:row>34</xdr:row>
      <xdr:rowOff>168088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419100</xdr:rowOff>
    </xdr:from>
    <xdr:to>
      <xdr:col>20</xdr:col>
      <xdr:colOff>323850</xdr:colOff>
      <xdr:row>13</xdr:row>
      <xdr:rowOff>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13</xdr:row>
      <xdr:rowOff>28575</xdr:rowOff>
    </xdr:from>
    <xdr:to>
      <xdr:col>20</xdr:col>
      <xdr:colOff>314325</xdr:colOff>
      <xdr:row>27</xdr:row>
      <xdr:rowOff>104775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459441</xdr:colOff>
      <xdr:row>3</xdr:row>
      <xdr:rowOff>123265</xdr:rowOff>
    </xdr:from>
    <xdr:to>
      <xdr:col>21</xdr:col>
      <xdr:colOff>190500</xdr:colOff>
      <xdr:row>18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605117</xdr:colOff>
      <xdr:row>22</xdr:row>
      <xdr:rowOff>201705</xdr:rowOff>
    </xdr:from>
    <xdr:to>
      <xdr:col>21</xdr:col>
      <xdr:colOff>100852</xdr:colOff>
      <xdr:row>41</xdr:row>
      <xdr:rowOff>67234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405493</xdr:colOff>
      <xdr:row>25</xdr:row>
      <xdr:rowOff>6804</xdr:rowOff>
    </xdr:from>
    <xdr:to>
      <xdr:col>22</xdr:col>
      <xdr:colOff>462642</xdr:colOff>
      <xdr:row>52</xdr:row>
      <xdr:rowOff>159204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108858</xdr:colOff>
      <xdr:row>6</xdr:row>
      <xdr:rowOff>163286</xdr:rowOff>
    </xdr:from>
    <xdr:to>
      <xdr:col>12</xdr:col>
      <xdr:colOff>394608</xdr:colOff>
      <xdr:row>21</xdr:row>
      <xdr:rowOff>54429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95249</xdr:colOff>
      <xdr:row>7</xdr:row>
      <xdr:rowOff>27214</xdr:rowOff>
    </xdr:from>
    <xdr:to>
      <xdr:col>20</xdr:col>
      <xdr:colOff>380999</xdr:colOff>
      <xdr:row>21</xdr:row>
      <xdr:rowOff>108857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6</xdr:row>
      <xdr:rowOff>9525</xdr:rowOff>
    </xdr:from>
    <xdr:to>
      <xdr:col>17</xdr:col>
      <xdr:colOff>247650</xdr:colOff>
      <xdr:row>23</xdr:row>
      <xdr:rowOff>66675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C2" sqref="C2"/>
    </sheetView>
  </sheetViews>
  <sheetFormatPr defaultRowHeight="15"/>
  <sheetData>
    <row r="1" spans="1:3" ht="17.25">
      <c r="A1" s="18" t="s">
        <v>3</v>
      </c>
      <c r="B1" s="7" t="s">
        <v>35</v>
      </c>
      <c r="C1" s="7" t="s">
        <v>54</v>
      </c>
    </row>
    <row r="2" spans="1:3">
      <c r="A2" s="19">
        <v>4</v>
      </c>
      <c r="B2">
        <v>1</v>
      </c>
      <c r="C2">
        <f t="shared" ref="C2:C19" si="0">$A$2^B2</f>
        <v>4</v>
      </c>
    </row>
    <row r="3" spans="1:3">
      <c r="B3">
        <v>2</v>
      </c>
      <c r="C3">
        <f t="shared" si="0"/>
        <v>16</v>
      </c>
    </row>
    <row r="4" spans="1:3">
      <c r="B4">
        <v>3</v>
      </c>
      <c r="C4">
        <f t="shared" si="0"/>
        <v>64</v>
      </c>
    </row>
    <row r="5" spans="1:3">
      <c r="B5">
        <v>4</v>
      </c>
      <c r="C5">
        <f t="shared" si="0"/>
        <v>256</v>
      </c>
    </row>
    <row r="6" spans="1:3">
      <c r="B6">
        <v>5</v>
      </c>
      <c r="C6">
        <f t="shared" si="0"/>
        <v>1024</v>
      </c>
    </row>
    <row r="7" spans="1:3">
      <c r="B7">
        <v>6</v>
      </c>
      <c r="C7">
        <f t="shared" si="0"/>
        <v>4096</v>
      </c>
    </row>
    <row r="8" spans="1:3">
      <c r="B8">
        <v>7</v>
      </c>
      <c r="C8">
        <f t="shared" si="0"/>
        <v>16384</v>
      </c>
    </row>
    <row r="9" spans="1:3">
      <c r="B9">
        <v>8</v>
      </c>
      <c r="C9">
        <f t="shared" si="0"/>
        <v>65536</v>
      </c>
    </row>
    <row r="10" spans="1:3">
      <c r="B10">
        <v>9</v>
      </c>
      <c r="C10">
        <f t="shared" si="0"/>
        <v>262144</v>
      </c>
    </row>
    <row r="11" spans="1:3">
      <c r="B11">
        <v>10</v>
      </c>
      <c r="C11">
        <f t="shared" si="0"/>
        <v>1048576</v>
      </c>
    </row>
    <row r="12" spans="1:3">
      <c r="B12">
        <v>11</v>
      </c>
      <c r="C12">
        <f t="shared" si="0"/>
        <v>4194304</v>
      </c>
    </row>
    <row r="13" spans="1:3">
      <c r="B13">
        <v>12</v>
      </c>
      <c r="C13">
        <f t="shared" si="0"/>
        <v>16777216</v>
      </c>
    </row>
    <row r="14" spans="1:3">
      <c r="B14">
        <v>13</v>
      </c>
      <c r="C14">
        <f t="shared" si="0"/>
        <v>67108864</v>
      </c>
    </row>
    <row r="15" spans="1:3">
      <c r="B15">
        <v>14</v>
      </c>
      <c r="C15">
        <f t="shared" si="0"/>
        <v>268435456</v>
      </c>
    </row>
    <row r="16" spans="1:3">
      <c r="B16">
        <v>15</v>
      </c>
      <c r="C16">
        <f t="shared" si="0"/>
        <v>1073741824</v>
      </c>
    </row>
    <row r="17" spans="2:3">
      <c r="B17">
        <v>16</v>
      </c>
      <c r="C17">
        <f t="shared" si="0"/>
        <v>4294967296</v>
      </c>
    </row>
    <row r="18" spans="2:3">
      <c r="B18">
        <v>17</v>
      </c>
      <c r="C18">
        <f t="shared" si="0"/>
        <v>17179869184</v>
      </c>
    </row>
    <row r="19" spans="2:3">
      <c r="B19">
        <v>18</v>
      </c>
      <c r="C19">
        <f t="shared" si="0"/>
        <v>68719476736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D7" sqref="D7"/>
    </sheetView>
  </sheetViews>
  <sheetFormatPr defaultRowHeight="15"/>
  <cols>
    <col min="1" max="1" width="16.28515625" bestFit="1" customWidth="1"/>
    <col min="2" max="2" width="14.140625" bestFit="1" customWidth="1"/>
    <col min="3" max="4" width="11.140625" bestFit="1" customWidth="1"/>
  </cols>
  <sheetData>
    <row r="1" spans="1:9" ht="19.5">
      <c r="A1" s="50" t="s">
        <v>36</v>
      </c>
      <c r="B1" s="50"/>
    </row>
    <row r="3" spans="1:9">
      <c r="A3" t="s">
        <v>37</v>
      </c>
      <c r="B3">
        <v>1500</v>
      </c>
    </row>
    <row r="4" spans="1:9">
      <c r="A4" t="s">
        <v>38</v>
      </c>
      <c r="B4" s="2">
        <v>0.05</v>
      </c>
    </row>
    <row r="5" spans="1:9" ht="46.5" customHeight="1">
      <c r="C5" s="20" t="s">
        <v>56</v>
      </c>
      <c r="D5" s="20" t="s">
        <v>55</v>
      </c>
    </row>
    <row r="6" spans="1:9">
      <c r="B6" s="21" t="s">
        <v>41</v>
      </c>
      <c r="C6" s="21" t="s">
        <v>42</v>
      </c>
      <c r="D6" s="21" t="s">
        <v>42</v>
      </c>
    </row>
    <row r="7" spans="1:9">
      <c r="A7" t="s">
        <v>39</v>
      </c>
      <c r="B7">
        <v>0</v>
      </c>
      <c r="C7" s="4">
        <f>B3</f>
        <v>1500</v>
      </c>
      <c r="D7" s="4">
        <f>FV($B$4,B7,0,-$B$3)</f>
        <v>1500</v>
      </c>
      <c r="I7" s="22"/>
    </row>
    <row r="8" spans="1:9">
      <c r="A8" t="s">
        <v>40</v>
      </c>
      <c r="B8">
        <v>1</v>
      </c>
      <c r="C8" s="4">
        <f>C7*(1+$B$4)</f>
        <v>1575</v>
      </c>
      <c r="D8" s="4">
        <f>FV($B$4,B8,0,-$B$3)</f>
        <v>1575</v>
      </c>
    </row>
    <row r="9" spans="1:9">
      <c r="A9" t="s">
        <v>43</v>
      </c>
      <c r="B9">
        <v>2</v>
      </c>
      <c r="C9" s="4">
        <f t="shared" ref="C9:C19" si="0">C8*(1+$B$4)</f>
        <v>1653.75</v>
      </c>
      <c r="D9" s="4">
        <f t="shared" ref="D9:D19" si="1">FV($B$4,B9,0,-$B$3)</f>
        <v>1653.75</v>
      </c>
    </row>
    <row r="10" spans="1:9">
      <c r="A10" t="s">
        <v>44</v>
      </c>
      <c r="B10">
        <v>3</v>
      </c>
      <c r="C10" s="4">
        <f t="shared" si="0"/>
        <v>1736.4375</v>
      </c>
      <c r="D10" s="4">
        <f t="shared" si="1"/>
        <v>1736.4375000000002</v>
      </c>
    </row>
    <row r="11" spans="1:9">
      <c r="A11" t="s">
        <v>45</v>
      </c>
      <c r="B11">
        <v>4</v>
      </c>
      <c r="C11" s="4">
        <f t="shared" si="0"/>
        <v>1823.2593750000001</v>
      </c>
      <c r="D11" s="4">
        <f t="shared" si="1"/>
        <v>1823.2593750000001</v>
      </c>
    </row>
    <row r="12" spans="1:9">
      <c r="A12" t="s">
        <v>40</v>
      </c>
      <c r="B12">
        <v>5</v>
      </c>
      <c r="C12" s="4">
        <f t="shared" si="0"/>
        <v>1914.4223437500002</v>
      </c>
      <c r="D12" s="4">
        <f t="shared" si="1"/>
        <v>1914.4223437500002</v>
      </c>
    </row>
    <row r="13" spans="1:9">
      <c r="A13" t="s">
        <v>43</v>
      </c>
      <c r="B13">
        <v>6</v>
      </c>
      <c r="C13" s="4">
        <f t="shared" si="0"/>
        <v>2010.1434609375003</v>
      </c>
      <c r="D13" s="4">
        <f t="shared" si="1"/>
        <v>2010.1434609374999</v>
      </c>
    </row>
    <row r="14" spans="1:9">
      <c r="A14" t="s">
        <v>44</v>
      </c>
      <c r="B14">
        <v>7</v>
      </c>
      <c r="C14" s="4">
        <f t="shared" si="0"/>
        <v>2110.6506339843754</v>
      </c>
      <c r="D14" s="4">
        <f t="shared" si="1"/>
        <v>2110.6506339843754</v>
      </c>
    </row>
    <row r="15" spans="1:9">
      <c r="A15" t="s">
        <v>45</v>
      </c>
      <c r="B15">
        <v>8</v>
      </c>
      <c r="C15" s="4">
        <f t="shared" si="0"/>
        <v>2216.1831656835943</v>
      </c>
      <c r="D15" s="4">
        <f t="shared" si="1"/>
        <v>2216.1831656835939</v>
      </c>
    </row>
    <row r="16" spans="1:9">
      <c r="A16" t="s">
        <v>40</v>
      </c>
      <c r="B16">
        <v>9</v>
      </c>
      <c r="C16" s="4">
        <f t="shared" si="0"/>
        <v>2326.9923239677742</v>
      </c>
      <c r="D16" s="4">
        <f t="shared" si="1"/>
        <v>2326.9923239677737</v>
      </c>
    </row>
    <row r="17" spans="1:4">
      <c r="A17" t="s">
        <v>43</v>
      </c>
      <c r="B17">
        <v>10</v>
      </c>
      <c r="C17" s="4">
        <f t="shared" si="0"/>
        <v>2443.3419401661631</v>
      </c>
      <c r="D17" s="4">
        <f t="shared" si="1"/>
        <v>2443.3419401661622</v>
      </c>
    </row>
    <row r="18" spans="1:4">
      <c r="A18" t="s">
        <v>44</v>
      </c>
      <c r="B18">
        <v>11</v>
      </c>
      <c r="C18" s="4">
        <f t="shared" si="0"/>
        <v>2565.5090371744714</v>
      </c>
      <c r="D18" s="4">
        <f t="shared" si="1"/>
        <v>2565.5090371744704</v>
      </c>
    </row>
    <row r="19" spans="1:4">
      <c r="A19" t="s">
        <v>45</v>
      </c>
      <c r="B19">
        <v>12</v>
      </c>
      <c r="C19" s="4">
        <f t="shared" si="0"/>
        <v>2693.7844890331949</v>
      </c>
      <c r="D19" s="4">
        <f t="shared" si="1"/>
        <v>2693.7844890331939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F34" sqref="F33:F34"/>
    </sheetView>
  </sheetViews>
  <sheetFormatPr defaultRowHeight="15"/>
  <sheetData>
    <row r="1" spans="1:7" ht="15.75" thickBot="1">
      <c r="A1" s="9" t="s">
        <v>1</v>
      </c>
      <c r="B1" s="6" t="s">
        <v>0</v>
      </c>
      <c r="C1" s="23" t="s">
        <v>2</v>
      </c>
      <c r="D1" s="49" t="s">
        <v>83</v>
      </c>
      <c r="F1" s="51" t="s">
        <v>53</v>
      </c>
      <c r="G1" s="51"/>
    </row>
    <row r="2" spans="1:7" ht="15.75" thickTop="1">
      <c r="A2" s="14">
        <v>-2</v>
      </c>
      <c r="B2" s="16">
        <f t="shared" ref="B2:B28" si="0">$F$3*A2+$G$3</f>
        <v>12</v>
      </c>
      <c r="C2" s="16">
        <f t="shared" ref="C2:C11" si="1">$F$4/A2</f>
        <v>-3</v>
      </c>
      <c r="D2" s="52">
        <f>ABS(C2-($F$3*A2+$G$3)/SQRT(1+F3^2))</f>
        <v>8.3665631459994962</v>
      </c>
      <c r="F2" s="11" t="s">
        <v>3</v>
      </c>
      <c r="G2" s="11" t="s">
        <v>4</v>
      </c>
    </row>
    <row r="3" spans="1:7">
      <c r="A3" s="14">
        <v>-1.8</v>
      </c>
      <c r="B3" s="16">
        <f t="shared" si="0"/>
        <v>11.6</v>
      </c>
      <c r="C3" s="16">
        <f t="shared" si="1"/>
        <v>-3.333333333333333</v>
      </c>
      <c r="D3" s="16">
        <f t="shared" ref="D3:D28" si="2">ABS(C3-($F$3*A3+$G$3)/SQRT(1+F4^2))</f>
        <v>5.240361586075478</v>
      </c>
      <c r="F3" s="12">
        <v>-2</v>
      </c>
      <c r="G3" s="12">
        <v>8</v>
      </c>
    </row>
    <row r="4" spans="1:7">
      <c r="A4" s="14">
        <v>-1.6</v>
      </c>
      <c r="B4" s="16">
        <f t="shared" si="0"/>
        <v>11.2</v>
      </c>
      <c r="C4" s="16">
        <f t="shared" si="1"/>
        <v>-3.75</v>
      </c>
      <c r="D4" s="16">
        <f t="shared" si="2"/>
        <v>14.95</v>
      </c>
      <c r="F4" s="13">
        <v>6</v>
      </c>
      <c r="G4" s="13"/>
    </row>
    <row r="5" spans="1:7">
      <c r="A5" s="14">
        <v>-1.4</v>
      </c>
      <c r="B5" s="16">
        <f t="shared" si="0"/>
        <v>10.8</v>
      </c>
      <c r="C5" s="16">
        <f t="shared" si="1"/>
        <v>-4.2857142857142856</v>
      </c>
      <c r="D5" s="16">
        <f t="shared" si="2"/>
        <v>15.085714285714285</v>
      </c>
    </row>
    <row r="6" spans="1:7">
      <c r="A6" s="14">
        <v>-1.2</v>
      </c>
      <c r="B6" s="16">
        <f t="shared" si="0"/>
        <v>10.4</v>
      </c>
      <c r="C6" s="16">
        <f t="shared" si="1"/>
        <v>-5</v>
      </c>
      <c r="D6" s="16">
        <f t="shared" si="2"/>
        <v>15.4</v>
      </c>
    </row>
    <row r="7" spans="1:7">
      <c r="A7" s="14">
        <v>-1</v>
      </c>
      <c r="B7" s="16">
        <f t="shared" si="0"/>
        <v>10</v>
      </c>
      <c r="C7" s="16">
        <f t="shared" si="1"/>
        <v>-6</v>
      </c>
      <c r="D7" s="16">
        <f t="shared" si="2"/>
        <v>16</v>
      </c>
    </row>
    <row r="8" spans="1:7">
      <c r="A8" s="14">
        <v>-0.8</v>
      </c>
      <c r="B8" s="16">
        <f t="shared" si="0"/>
        <v>9.6</v>
      </c>
      <c r="C8" s="16">
        <f t="shared" si="1"/>
        <v>-7.5</v>
      </c>
      <c r="D8" s="16">
        <f t="shared" si="2"/>
        <v>17.100000000000001</v>
      </c>
    </row>
    <row r="9" spans="1:7">
      <c r="A9" s="14">
        <v>-0.6</v>
      </c>
      <c r="B9" s="16">
        <f t="shared" si="0"/>
        <v>9.1999999999999993</v>
      </c>
      <c r="C9" s="16">
        <f t="shared" si="1"/>
        <v>-10</v>
      </c>
      <c r="D9" s="16">
        <f t="shared" si="2"/>
        <v>19.2</v>
      </c>
    </row>
    <row r="10" spans="1:7">
      <c r="A10" s="14">
        <v>-0.4</v>
      </c>
      <c r="B10" s="16">
        <f t="shared" si="0"/>
        <v>8.8000000000000007</v>
      </c>
      <c r="C10" s="16">
        <f t="shared" si="1"/>
        <v>-15</v>
      </c>
      <c r="D10" s="16">
        <f t="shared" si="2"/>
        <v>23.8</v>
      </c>
    </row>
    <row r="11" spans="1:7">
      <c r="A11" s="14">
        <v>-0.2</v>
      </c>
      <c r="B11" s="16">
        <f t="shared" si="0"/>
        <v>8.4</v>
      </c>
      <c r="C11" s="16">
        <f t="shared" si="1"/>
        <v>-30</v>
      </c>
      <c r="D11" s="16">
        <f t="shared" si="2"/>
        <v>38.4</v>
      </c>
    </row>
    <row r="12" spans="1:7">
      <c r="A12" s="14">
        <v>0</v>
      </c>
      <c r="B12" s="16">
        <f t="shared" si="0"/>
        <v>8</v>
      </c>
      <c r="C12" s="16"/>
      <c r="D12" s="16">
        <f t="shared" si="2"/>
        <v>8</v>
      </c>
    </row>
    <row r="13" spans="1:7">
      <c r="A13" s="14">
        <v>0.2</v>
      </c>
      <c r="B13" s="16">
        <f t="shared" si="0"/>
        <v>7.6</v>
      </c>
      <c r="C13" s="16">
        <f t="shared" ref="C13:C28" si="3">$F$4/A13</f>
        <v>30</v>
      </c>
      <c r="D13" s="16">
        <f t="shared" si="2"/>
        <v>22.4</v>
      </c>
    </row>
    <row r="14" spans="1:7">
      <c r="A14" s="14">
        <v>0.4</v>
      </c>
      <c r="B14" s="16">
        <f t="shared" si="0"/>
        <v>7.2</v>
      </c>
      <c r="C14" s="16">
        <f t="shared" si="3"/>
        <v>15</v>
      </c>
      <c r="D14" s="16">
        <f t="shared" si="2"/>
        <v>7.8</v>
      </c>
    </row>
    <row r="15" spans="1:7">
      <c r="A15" s="14">
        <v>0.6</v>
      </c>
      <c r="B15" s="16">
        <f t="shared" si="0"/>
        <v>6.8</v>
      </c>
      <c r="C15" s="16">
        <f t="shared" si="3"/>
        <v>10</v>
      </c>
      <c r="D15" s="16">
        <f t="shared" si="2"/>
        <v>3.2</v>
      </c>
    </row>
    <row r="16" spans="1:7">
      <c r="A16" s="14">
        <v>0.8</v>
      </c>
      <c r="B16" s="16">
        <f t="shared" si="0"/>
        <v>6.4</v>
      </c>
      <c r="C16" s="16">
        <f t="shared" si="3"/>
        <v>7.5</v>
      </c>
      <c r="D16" s="16">
        <f t="shared" si="2"/>
        <v>1.0999999999999996</v>
      </c>
    </row>
    <row r="17" spans="1:4">
      <c r="A17" s="14">
        <v>1</v>
      </c>
      <c r="B17" s="16">
        <f t="shared" si="0"/>
        <v>6</v>
      </c>
      <c r="C17" s="16">
        <f t="shared" si="3"/>
        <v>6</v>
      </c>
      <c r="D17" s="16">
        <f t="shared" si="2"/>
        <v>0</v>
      </c>
    </row>
    <row r="18" spans="1:4">
      <c r="A18" s="14">
        <v>1.2</v>
      </c>
      <c r="B18" s="16">
        <f t="shared" si="0"/>
        <v>5.6</v>
      </c>
      <c r="C18" s="16">
        <f t="shared" si="3"/>
        <v>5</v>
      </c>
      <c r="D18" s="16">
        <f t="shared" si="2"/>
        <v>0.59999999999999964</v>
      </c>
    </row>
    <row r="19" spans="1:4">
      <c r="A19" s="14">
        <v>1.4</v>
      </c>
      <c r="B19" s="16">
        <f t="shared" si="0"/>
        <v>5.2</v>
      </c>
      <c r="C19" s="16">
        <f t="shared" si="3"/>
        <v>4.2857142857142856</v>
      </c>
      <c r="D19" s="16">
        <f t="shared" si="2"/>
        <v>0.91428571428571459</v>
      </c>
    </row>
    <row r="20" spans="1:4">
      <c r="A20" s="14">
        <v>1.6</v>
      </c>
      <c r="B20" s="16">
        <f t="shared" si="0"/>
        <v>4.8</v>
      </c>
      <c r="C20" s="16">
        <f t="shared" si="3"/>
        <v>3.75</v>
      </c>
      <c r="D20" s="16">
        <f t="shared" si="2"/>
        <v>1.0499999999999998</v>
      </c>
    </row>
    <row r="21" spans="1:4">
      <c r="A21" s="14">
        <v>1.8</v>
      </c>
      <c r="B21" s="16">
        <f t="shared" si="0"/>
        <v>4.4000000000000004</v>
      </c>
      <c r="C21" s="16">
        <f t="shared" si="3"/>
        <v>3.333333333333333</v>
      </c>
      <c r="D21" s="16">
        <f t="shared" si="2"/>
        <v>1.0666666666666673</v>
      </c>
    </row>
    <row r="22" spans="1:4">
      <c r="A22" s="14">
        <v>2</v>
      </c>
      <c r="B22" s="16">
        <f t="shared" si="0"/>
        <v>4</v>
      </c>
      <c r="C22" s="16">
        <f t="shared" si="3"/>
        <v>3</v>
      </c>
      <c r="D22" s="16">
        <f t="shared" si="2"/>
        <v>1</v>
      </c>
    </row>
    <row r="23" spans="1:4">
      <c r="A23" s="14">
        <v>2.2000000000000002</v>
      </c>
      <c r="B23" s="16">
        <f t="shared" si="0"/>
        <v>3.5999999999999996</v>
      </c>
      <c r="C23" s="16">
        <f t="shared" si="3"/>
        <v>2.7272727272727271</v>
      </c>
      <c r="D23" s="16">
        <f t="shared" si="2"/>
        <v>0.87272727272727257</v>
      </c>
    </row>
    <row r="24" spans="1:4">
      <c r="A24" s="14">
        <v>2.4</v>
      </c>
      <c r="B24" s="16">
        <f t="shared" si="0"/>
        <v>3.2</v>
      </c>
      <c r="C24" s="16">
        <f t="shared" si="3"/>
        <v>2.5</v>
      </c>
      <c r="D24" s="16">
        <f t="shared" si="2"/>
        <v>0.70000000000000018</v>
      </c>
    </row>
    <row r="25" spans="1:4">
      <c r="A25" s="14">
        <v>2.6</v>
      </c>
      <c r="B25" s="16">
        <f t="shared" si="0"/>
        <v>2.8</v>
      </c>
      <c r="C25" s="16">
        <f t="shared" si="3"/>
        <v>2.3076923076923075</v>
      </c>
      <c r="D25" s="16">
        <f t="shared" si="2"/>
        <v>0.49230769230769234</v>
      </c>
    </row>
    <row r="26" spans="1:4">
      <c r="A26" s="14">
        <v>2.8</v>
      </c>
      <c r="B26" s="16">
        <f t="shared" si="0"/>
        <v>2.4000000000000004</v>
      </c>
      <c r="C26" s="16">
        <f t="shared" si="3"/>
        <v>2.1428571428571428</v>
      </c>
      <c r="D26" s="16">
        <f t="shared" si="2"/>
        <v>0.25714285714285756</v>
      </c>
    </row>
    <row r="27" spans="1:4">
      <c r="A27" s="14">
        <v>3</v>
      </c>
      <c r="B27" s="16">
        <f t="shared" si="0"/>
        <v>2</v>
      </c>
      <c r="C27" s="16">
        <f t="shared" si="3"/>
        <v>2</v>
      </c>
      <c r="D27" s="16">
        <f t="shared" si="2"/>
        <v>0</v>
      </c>
    </row>
    <row r="28" spans="1:4">
      <c r="A28" s="15">
        <v>3.2</v>
      </c>
      <c r="B28" s="17">
        <f t="shared" si="0"/>
        <v>1.5999999999999996</v>
      </c>
      <c r="C28" s="17">
        <f t="shared" si="3"/>
        <v>1.875</v>
      </c>
      <c r="D28" s="17">
        <f t="shared" si="2"/>
        <v>0.27500000000000036</v>
      </c>
    </row>
  </sheetData>
  <scenarios current="0">
    <scenario name="2lign" count="2" user="Helge" comment="Oprettet af Helge d. 3/2/2010">
      <inputCells r="F4" val="6.15108365155738"/>
      <inputCells r="A17" val="3.06162516651265E-14"/>
    </scenario>
  </scenarios>
  <mergeCells count="1">
    <mergeCell ref="F1:G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2"/>
  <sheetViews>
    <sheetView zoomScale="85" zoomScaleNormal="85" workbookViewId="0">
      <selection activeCell="G28" sqref="G28"/>
    </sheetView>
  </sheetViews>
  <sheetFormatPr defaultRowHeight="15"/>
  <cols>
    <col min="3" max="3" width="5.140625" customWidth="1"/>
    <col min="4" max="4" width="2.7109375" customWidth="1"/>
  </cols>
  <sheetData>
    <row r="1" spans="1:9" ht="16.5" thickTop="1" thickBot="1">
      <c r="A1" s="5" t="s">
        <v>1</v>
      </c>
      <c r="B1" s="5" t="s">
        <v>0</v>
      </c>
      <c r="E1" s="51" t="s">
        <v>53</v>
      </c>
      <c r="F1" s="51"/>
      <c r="G1" s="51"/>
      <c r="H1" s="51"/>
      <c r="I1" s="51"/>
    </row>
    <row r="2" spans="1:9" ht="15.75" thickTop="1">
      <c r="A2">
        <f>$E$4</f>
        <v>-5</v>
      </c>
      <c r="B2" s="3">
        <f t="shared" ref="B2:B52" si="0">$E$7*A2^4+$F$7*A2^3+$G$7*A2^2+$H$7*A2+$I$7</f>
        <v>-79</v>
      </c>
    </row>
    <row r="3" spans="1:9">
      <c r="A3">
        <f t="shared" ref="A3:A52" si="1">A2+$F$4</f>
        <v>-4.8</v>
      </c>
      <c r="B3" s="3">
        <f t="shared" si="0"/>
        <v>-70.135999999999996</v>
      </c>
      <c r="E3" s="6" t="s">
        <v>46</v>
      </c>
      <c r="F3" s="6" t="s">
        <v>47</v>
      </c>
      <c r="G3" s="7"/>
      <c r="H3" s="7"/>
      <c r="I3" s="7"/>
    </row>
    <row r="4" spans="1:9">
      <c r="A4">
        <f t="shared" si="1"/>
        <v>-4.5999999999999996</v>
      </c>
      <c r="B4" s="3">
        <f t="shared" si="0"/>
        <v>-61.927999999999976</v>
      </c>
      <c r="E4" s="8">
        <v>-5</v>
      </c>
      <c r="F4" s="8">
        <v>0.2</v>
      </c>
      <c r="G4" s="7"/>
      <c r="H4" s="7"/>
      <c r="I4" s="7"/>
    </row>
    <row r="5" spans="1:9">
      <c r="A5">
        <f t="shared" si="1"/>
        <v>-4.3999999999999995</v>
      </c>
      <c r="B5" s="3">
        <f t="shared" si="0"/>
        <v>-54.351999999999983</v>
      </c>
      <c r="E5" s="7"/>
      <c r="F5" s="7"/>
      <c r="G5" s="7"/>
      <c r="H5" s="7"/>
      <c r="I5" s="7"/>
    </row>
    <row r="6" spans="1:9">
      <c r="A6">
        <f t="shared" si="1"/>
        <v>-4.1999999999999993</v>
      </c>
      <c r="B6" s="3">
        <f t="shared" si="0"/>
        <v>-47.383999999999979</v>
      </c>
      <c r="E6" s="9" t="s">
        <v>48</v>
      </c>
      <c r="F6" s="9" t="s">
        <v>49</v>
      </c>
      <c r="G6" s="9" t="s">
        <v>50</v>
      </c>
      <c r="H6" s="9" t="s">
        <v>51</v>
      </c>
      <c r="I6" s="9" t="s">
        <v>52</v>
      </c>
    </row>
    <row r="7" spans="1:9">
      <c r="A7">
        <f t="shared" si="1"/>
        <v>-3.9999999999999991</v>
      </c>
      <c r="B7" s="3">
        <f t="shared" si="0"/>
        <v>-40.999999999999972</v>
      </c>
      <c r="E7" s="10">
        <v>0</v>
      </c>
      <c r="F7" s="10">
        <v>0.5</v>
      </c>
      <c r="G7" s="10">
        <v>-1</v>
      </c>
      <c r="H7" s="10">
        <v>-1.5</v>
      </c>
      <c r="I7" s="10">
        <v>1</v>
      </c>
    </row>
    <row r="8" spans="1:9">
      <c r="A8">
        <f t="shared" si="1"/>
        <v>-3.7999999999999989</v>
      </c>
      <c r="B8" s="3">
        <f t="shared" si="0"/>
        <v>-35.175999999999974</v>
      </c>
      <c r="E8" s="7"/>
      <c r="F8" s="7"/>
      <c r="G8" s="7"/>
      <c r="H8" s="7"/>
      <c r="I8" s="7"/>
    </row>
    <row r="9" spans="1:9">
      <c r="A9">
        <f t="shared" si="1"/>
        <v>-3.5999999999999988</v>
      </c>
      <c r="B9" s="3">
        <f t="shared" si="0"/>
        <v>-29.88799999999997</v>
      </c>
      <c r="G9" s="7"/>
      <c r="H9" s="7"/>
      <c r="I9" s="7"/>
    </row>
    <row r="10" spans="1:9">
      <c r="A10">
        <f t="shared" si="1"/>
        <v>-3.3999999999999986</v>
      </c>
      <c r="B10" s="3">
        <f t="shared" si="0"/>
        <v>-25.11199999999997</v>
      </c>
      <c r="G10" s="7"/>
      <c r="H10" s="7"/>
      <c r="I10" s="7"/>
    </row>
    <row r="11" spans="1:9">
      <c r="A11">
        <f t="shared" si="1"/>
        <v>-3.1999999999999984</v>
      </c>
      <c r="B11" s="3">
        <f t="shared" si="0"/>
        <v>-20.82399999999997</v>
      </c>
    </row>
    <row r="12" spans="1:9">
      <c r="A12">
        <f t="shared" si="1"/>
        <v>-2.9999999999999982</v>
      </c>
      <c r="B12" s="3">
        <f t="shared" si="0"/>
        <v>-16.999999999999968</v>
      </c>
    </row>
    <row r="13" spans="1:9">
      <c r="A13">
        <f t="shared" si="1"/>
        <v>-2.799999999999998</v>
      </c>
      <c r="B13" s="3">
        <f t="shared" si="0"/>
        <v>-13.615999999999969</v>
      </c>
    </row>
    <row r="14" spans="1:9">
      <c r="A14">
        <f t="shared" si="1"/>
        <v>-2.5999999999999979</v>
      </c>
      <c r="B14" s="3">
        <f t="shared" si="0"/>
        <v>-10.647999999999971</v>
      </c>
    </row>
    <row r="15" spans="1:9">
      <c r="A15">
        <f t="shared" si="1"/>
        <v>-2.3999999999999977</v>
      </c>
      <c r="B15" s="3">
        <f t="shared" si="0"/>
        <v>-8.0719999999999725</v>
      </c>
    </row>
    <row r="16" spans="1:9">
      <c r="A16">
        <f t="shared" si="1"/>
        <v>-2.1999999999999975</v>
      </c>
      <c r="B16" s="3">
        <f t="shared" si="0"/>
        <v>-5.863999999999975</v>
      </c>
    </row>
    <row r="17" spans="1:2">
      <c r="A17">
        <f t="shared" si="1"/>
        <v>-1.9999999999999976</v>
      </c>
      <c r="B17" s="3">
        <f t="shared" si="0"/>
        <v>-3.9999999999999787</v>
      </c>
    </row>
    <row r="18" spans="1:2">
      <c r="A18">
        <f t="shared" si="1"/>
        <v>-1.7999999999999976</v>
      </c>
      <c r="B18" s="3">
        <f t="shared" si="0"/>
        <v>-2.4559999999999826</v>
      </c>
    </row>
    <row r="19" spans="1:2">
      <c r="A19">
        <f t="shared" si="1"/>
        <v>-1.5999999999999976</v>
      </c>
      <c r="B19" s="3">
        <f t="shared" si="0"/>
        <v>-1.2079999999999873</v>
      </c>
    </row>
    <row r="20" spans="1:2">
      <c r="A20">
        <f t="shared" si="1"/>
        <v>-1.3999999999999977</v>
      </c>
      <c r="B20" s="3">
        <f t="shared" si="0"/>
        <v>-0.23199999999998999</v>
      </c>
    </row>
    <row r="21" spans="1:2">
      <c r="A21">
        <f t="shared" si="1"/>
        <v>-1.1999999999999977</v>
      </c>
      <c r="B21" s="3">
        <f t="shared" si="0"/>
        <v>0.4960000000000071</v>
      </c>
    </row>
    <row r="22" spans="1:2">
      <c r="A22">
        <f t="shared" si="1"/>
        <v>-0.99999999999999778</v>
      </c>
      <c r="B22" s="3">
        <f t="shared" si="0"/>
        <v>1.0000000000000044</v>
      </c>
    </row>
    <row r="23" spans="1:2">
      <c r="A23">
        <f t="shared" si="1"/>
        <v>-0.79999999999999782</v>
      </c>
      <c r="B23" s="3">
        <f t="shared" si="0"/>
        <v>1.304000000000002</v>
      </c>
    </row>
    <row r="24" spans="1:2">
      <c r="A24">
        <f t="shared" si="1"/>
        <v>-0.59999999999999787</v>
      </c>
      <c r="B24" s="3">
        <f t="shared" si="0"/>
        <v>1.4320000000000004</v>
      </c>
    </row>
    <row r="25" spans="1:2">
      <c r="A25">
        <f t="shared" si="1"/>
        <v>-0.39999999999999786</v>
      </c>
      <c r="B25" s="3">
        <f t="shared" si="0"/>
        <v>1.407999999999999</v>
      </c>
    </row>
    <row r="26" spans="1:2">
      <c r="A26">
        <f t="shared" si="1"/>
        <v>-0.19999999999999785</v>
      </c>
      <c r="B26" s="3">
        <f t="shared" si="0"/>
        <v>1.2559999999999978</v>
      </c>
    </row>
    <row r="27" spans="1:2">
      <c r="A27" s="24">
        <f t="shared" si="1"/>
        <v>2.1649348980190553E-15</v>
      </c>
      <c r="B27" s="3">
        <f t="shared" si="0"/>
        <v>0.99999999999999678</v>
      </c>
    </row>
    <row r="28" spans="1:2">
      <c r="A28">
        <f t="shared" si="1"/>
        <v>0.20000000000000218</v>
      </c>
      <c r="B28" s="3">
        <f t="shared" si="0"/>
        <v>0.66399999999999593</v>
      </c>
    </row>
    <row r="29" spans="1:2">
      <c r="A29">
        <f t="shared" si="1"/>
        <v>0.40000000000000219</v>
      </c>
      <c r="B29" s="3">
        <f t="shared" si="0"/>
        <v>0.27199999999999547</v>
      </c>
    </row>
    <row r="30" spans="1:2">
      <c r="A30">
        <f t="shared" si="1"/>
        <v>0.6000000000000022</v>
      </c>
      <c r="B30" s="3">
        <f t="shared" si="0"/>
        <v>-0.15200000000000458</v>
      </c>
    </row>
    <row r="31" spans="1:2">
      <c r="A31">
        <f t="shared" si="1"/>
        <v>0.80000000000000226</v>
      </c>
      <c r="B31" s="3">
        <f t="shared" si="0"/>
        <v>-0.58400000000000474</v>
      </c>
    </row>
    <row r="32" spans="1:2">
      <c r="A32">
        <f t="shared" si="1"/>
        <v>1.0000000000000022</v>
      </c>
      <c r="B32" s="3">
        <f t="shared" si="0"/>
        <v>-1.0000000000000044</v>
      </c>
    </row>
    <row r="33" spans="1:2">
      <c r="A33">
        <f t="shared" si="1"/>
        <v>1.2000000000000022</v>
      </c>
      <c r="B33" s="3">
        <f t="shared" si="0"/>
        <v>-1.3760000000000039</v>
      </c>
    </row>
    <row r="34" spans="1:2">
      <c r="A34">
        <f t="shared" si="1"/>
        <v>1.4000000000000021</v>
      </c>
      <c r="B34" s="3">
        <f t="shared" si="0"/>
        <v>-1.6880000000000028</v>
      </c>
    </row>
    <row r="35" spans="1:2">
      <c r="A35">
        <f t="shared" si="1"/>
        <v>1.6000000000000021</v>
      </c>
      <c r="B35" s="3">
        <f t="shared" si="0"/>
        <v>-1.9120000000000017</v>
      </c>
    </row>
    <row r="36" spans="1:2">
      <c r="A36">
        <f t="shared" si="1"/>
        <v>1.800000000000002</v>
      </c>
      <c r="B36" s="3">
        <f t="shared" si="0"/>
        <v>-2.0240000000000005</v>
      </c>
    </row>
    <row r="37" spans="1:2">
      <c r="A37">
        <f t="shared" si="1"/>
        <v>2.0000000000000022</v>
      </c>
      <c r="B37" s="3">
        <f t="shared" si="0"/>
        <v>-1.9999999999999991</v>
      </c>
    </row>
    <row r="38" spans="1:2">
      <c r="A38">
        <f t="shared" si="1"/>
        <v>2.2000000000000024</v>
      </c>
      <c r="B38" s="3">
        <f t="shared" si="0"/>
        <v>-1.8159999999999963</v>
      </c>
    </row>
    <row r="39" spans="1:2">
      <c r="A39">
        <f t="shared" si="1"/>
        <v>2.4000000000000026</v>
      </c>
      <c r="B39" s="3">
        <f t="shared" si="0"/>
        <v>-1.4479999999999942</v>
      </c>
    </row>
    <row r="40" spans="1:2">
      <c r="A40">
        <f t="shared" si="1"/>
        <v>2.6000000000000028</v>
      </c>
      <c r="B40" s="3">
        <f t="shared" si="0"/>
        <v>-0.871999999999991</v>
      </c>
    </row>
    <row r="41" spans="1:2">
      <c r="A41">
        <f t="shared" si="1"/>
        <v>2.8000000000000029</v>
      </c>
      <c r="B41" s="3">
        <f t="shared" si="0"/>
        <v>-6.3999999999986734E-2</v>
      </c>
    </row>
    <row r="42" spans="1:2">
      <c r="A42">
        <f t="shared" si="1"/>
        <v>3.0000000000000031</v>
      </c>
      <c r="B42" s="3">
        <f t="shared" si="0"/>
        <v>1.0000000000000187</v>
      </c>
    </row>
    <row r="43" spans="1:2">
      <c r="A43">
        <f t="shared" si="1"/>
        <v>3.2000000000000033</v>
      </c>
      <c r="B43" s="3">
        <f t="shared" si="0"/>
        <v>2.3440000000000234</v>
      </c>
    </row>
    <row r="44" spans="1:2">
      <c r="A44">
        <f t="shared" si="1"/>
        <v>3.4000000000000035</v>
      </c>
      <c r="B44" s="3">
        <f t="shared" si="0"/>
        <v>3.9920000000000329</v>
      </c>
    </row>
    <row r="45" spans="1:2">
      <c r="A45">
        <f t="shared" si="1"/>
        <v>3.6000000000000036</v>
      </c>
      <c r="B45" s="3">
        <f t="shared" si="0"/>
        <v>5.9680000000000391</v>
      </c>
    </row>
    <row r="46" spans="1:2">
      <c r="A46">
        <f t="shared" si="1"/>
        <v>3.8000000000000038</v>
      </c>
      <c r="B46" s="3">
        <f t="shared" si="0"/>
        <v>8.2960000000000491</v>
      </c>
    </row>
    <row r="47" spans="1:2">
      <c r="A47">
        <f t="shared" si="1"/>
        <v>4.0000000000000036</v>
      </c>
      <c r="B47" s="3">
        <f t="shared" si="0"/>
        <v>11.000000000000052</v>
      </c>
    </row>
    <row r="48" spans="1:2">
      <c r="A48">
        <f t="shared" si="1"/>
        <v>4.2000000000000037</v>
      </c>
      <c r="B48" s="3">
        <f t="shared" si="0"/>
        <v>14.104000000000065</v>
      </c>
    </row>
    <row r="49" spans="1:2">
      <c r="A49">
        <f t="shared" si="1"/>
        <v>4.4000000000000039</v>
      </c>
      <c r="B49" s="3">
        <f t="shared" si="0"/>
        <v>17.632000000000073</v>
      </c>
    </row>
    <row r="50" spans="1:2">
      <c r="A50">
        <f t="shared" si="1"/>
        <v>4.6000000000000041</v>
      </c>
      <c r="B50" s="3">
        <f t="shared" si="0"/>
        <v>21.608000000000089</v>
      </c>
    </row>
    <row r="51" spans="1:2">
      <c r="A51">
        <f t="shared" si="1"/>
        <v>4.8000000000000043</v>
      </c>
      <c r="B51" s="3">
        <f t="shared" si="0"/>
        <v>26.0560000000001</v>
      </c>
    </row>
    <row r="52" spans="1:2">
      <c r="A52">
        <f t="shared" si="1"/>
        <v>5.0000000000000044</v>
      </c>
      <c r="B52" s="3">
        <f t="shared" si="0"/>
        <v>31.000000000000114</v>
      </c>
    </row>
  </sheetData>
  <mergeCells count="1">
    <mergeCell ref="E1:I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4"/>
    </sheetView>
  </sheetViews>
  <sheetFormatPr defaultColWidth="5.7109375" defaultRowHeight="15"/>
  <cols>
    <col min="1" max="1" width="10.85546875" bestFit="1" customWidth="1"/>
  </cols>
  <sheetData>
    <row r="1" spans="1:6" ht="96">
      <c r="B1" s="41" t="s">
        <v>76</v>
      </c>
      <c r="C1" s="42" t="s">
        <v>77</v>
      </c>
      <c r="D1" s="44" t="s">
        <v>78</v>
      </c>
      <c r="E1" s="43" t="s">
        <v>79</v>
      </c>
      <c r="F1" s="45" t="s">
        <v>80</v>
      </c>
    </row>
    <row r="2" spans="1:6">
      <c r="A2" s="47" t="s">
        <v>81</v>
      </c>
      <c r="B2" s="47">
        <v>63</v>
      </c>
      <c r="C2" s="47">
        <v>8</v>
      </c>
      <c r="D2" s="47">
        <v>42</v>
      </c>
      <c r="E2" s="47">
        <v>43</v>
      </c>
      <c r="F2" s="47">
        <v>156</v>
      </c>
    </row>
    <row r="3" spans="1:6">
      <c r="A3" s="48" t="s">
        <v>82</v>
      </c>
      <c r="B3" s="48">
        <v>109</v>
      </c>
      <c r="C3" s="48">
        <v>12</v>
      </c>
      <c r="D3" s="48">
        <v>92</v>
      </c>
      <c r="E3" s="48">
        <v>31</v>
      </c>
      <c r="F3" s="48">
        <v>244</v>
      </c>
    </row>
    <row r="4" spans="1:6">
      <c r="A4" s="46" t="s">
        <v>80</v>
      </c>
      <c r="B4" s="46">
        <v>172</v>
      </c>
      <c r="C4" s="46">
        <v>20</v>
      </c>
      <c r="D4" s="46">
        <v>134</v>
      </c>
      <c r="E4" s="46">
        <v>74</v>
      </c>
      <c r="F4" s="46">
        <v>400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1"/>
  <sheetViews>
    <sheetView zoomScale="85" zoomScaleNormal="85" workbookViewId="0">
      <selection activeCell="Z26" sqref="Z26"/>
    </sheetView>
  </sheetViews>
  <sheetFormatPr defaultRowHeight="15"/>
  <cols>
    <col min="2" max="2" width="9.140625" style="25"/>
    <col min="4" max="4" width="23.5703125" bestFit="1" customWidth="1"/>
    <col min="8" max="8" width="12.140625" customWidth="1"/>
    <col min="9" max="9" width="10" customWidth="1"/>
    <col min="10" max="10" width="12.5703125" customWidth="1"/>
  </cols>
  <sheetData>
    <row r="1" spans="1:13">
      <c r="A1" t="s">
        <v>59</v>
      </c>
      <c r="B1" s="25" t="s">
        <v>60</v>
      </c>
      <c r="D1" s="25"/>
      <c r="E1" s="27"/>
      <c r="F1" s="27"/>
      <c r="G1" s="25"/>
    </row>
    <row r="2" spans="1:13">
      <c r="A2">
        <v>1</v>
      </c>
      <c r="B2" s="26">
        <v>7</v>
      </c>
    </row>
    <row r="3" spans="1:13">
      <c r="A3">
        <v>2</v>
      </c>
      <c r="B3" s="26">
        <v>7</v>
      </c>
    </row>
    <row r="4" spans="1:13" ht="15.75" thickBot="1">
      <c r="A4">
        <v>3</v>
      </c>
      <c r="B4" s="26">
        <v>10</v>
      </c>
      <c r="D4" t="s">
        <v>61</v>
      </c>
    </row>
    <row r="5" spans="1:13">
      <c r="A5">
        <v>4</v>
      </c>
      <c r="B5" s="26">
        <v>4</v>
      </c>
      <c r="D5" s="28" t="s">
        <v>60</v>
      </c>
      <c r="E5" s="28"/>
      <c r="H5" s="29" t="s">
        <v>1</v>
      </c>
      <c r="I5" s="30">
        <v>2</v>
      </c>
      <c r="J5" s="31">
        <v>4</v>
      </c>
      <c r="K5" s="31">
        <v>7</v>
      </c>
      <c r="L5" s="31">
        <v>10</v>
      </c>
      <c r="M5" s="31">
        <v>12</v>
      </c>
    </row>
    <row r="6" spans="1:13">
      <c r="A6">
        <v>5</v>
      </c>
      <c r="B6" s="26">
        <v>4</v>
      </c>
      <c r="D6" s="32"/>
      <c r="E6" s="32"/>
      <c r="H6" s="29" t="s">
        <v>62</v>
      </c>
      <c r="I6" s="29">
        <f>COUNTIF($B$2:$B$51,I5)</f>
        <v>2</v>
      </c>
      <c r="J6" s="29">
        <f t="shared" ref="J6:M6" si="0">COUNTIF($B$2:$B$51,J5)</f>
        <v>12</v>
      </c>
      <c r="K6" s="29">
        <f t="shared" si="0"/>
        <v>15</v>
      </c>
      <c r="L6" s="29">
        <f t="shared" si="0"/>
        <v>15</v>
      </c>
      <c r="M6" s="29">
        <f t="shared" si="0"/>
        <v>6</v>
      </c>
    </row>
    <row r="7" spans="1:13">
      <c r="A7">
        <v>6</v>
      </c>
      <c r="B7" s="26">
        <v>10</v>
      </c>
      <c r="D7" s="32" t="s">
        <v>5</v>
      </c>
      <c r="E7" s="32">
        <v>7.58</v>
      </c>
      <c r="H7" s="29" t="s">
        <v>63</v>
      </c>
      <c r="I7" s="29">
        <f>I6</f>
        <v>2</v>
      </c>
      <c r="J7" s="29">
        <f>I7+J6</f>
        <v>14</v>
      </c>
      <c r="K7" s="29">
        <f t="shared" ref="K7:M7" si="1">J7+K6</f>
        <v>29</v>
      </c>
      <c r="L7" s="29">
        <f t="shared" si="1"/>
        <v>44</v>
      </c>
      <c r="M7" s="29">
        <f t="shared" si="1"/>
        <v>50</v>
      </c>
    </row>
    <row r="8" spans="1:13">
      <c r="A8">
        <v>7</v>
      </c>
      <c r="B8" s="26">
        <v>4</v>
      </c>
      <c r="D8" s="32" t="s">
        <v>6</v>
      </c>
      <c r="E8" s="32">
        <v>0.41707435836810108</v>
      </c>
      <c r="H8" s="29" t="s">
        <v>64</v>
      </c>
      <c r="I8" s="29">
        <f t="shared" ref="I8:M9" si="2">I6/$I$11</f>
        <v>0.04</v>
      </c>
      <c r="J8" s="29">
        <f t="shared" si="2"/>
        <v>0.24</v>
      </c>
      <c r="K8" s="29">
        <f t="shared" si="2"/>
        <v>0.3</v>
      </c>
      <c r="L8" s="29">
        <f t="shared" si="2"/>
        <v>0.3</v>
      </c>
      <c r="M8" s="29">
        <f t="shared" si="2"/>
        <v>0.12</v>
      </c>
    </row>
    <row r="9" spans="1:13">
      <c r="A9">
        <v>8</v>
      </c>
      <c r="B9" s="26">
        <v>7</v>
      </c>
      <c r="D9" s="32" t="s">
        <v>7</v>
      </c>
      <c r="E9" s="32">
        <v>7</v>
      </c>
      <c r="H9" s="29" t="s">
        <v>65</v>
      </c>
      <c r="I9" s="29">
        <f t="shared" si="2"/>
        <v>0.04</v>
      </c>
      <c r="J9" s="29">
        <f t="shared" si="2"/>
        <v>0.28000000000000003</v>
      </c>
      <c r="K9" s="29">
        <f t="shared" si="2"/>
        <v>0.57999999999999996</v>
      </c>
      <c r="L9" s="29">
        <f t="shared" si="2"/>
        <v>0.88</v>
      </c>
      <c r="M9" s="29">
        <f t="shared" si="2"/>
        <v>1</v>
      </c>
    </row>
    <row r="10" spans="1:13">
      <c r="A10">
        <v>9</v>
      </c>
      <c r="B10" s="26">
        <v>10</v>
      </c>
      <c r="D10" s="32" t="s">
        <v>8</v>
      </c>
      <c r="E10" s="32">
        <v>7</v>
      </c>
    </row>
    <row r="11" spans="1:13">
      <c r="A11">
        <v>10</v>
      </c>
      <c r="B11" s="26">
        <v>4</v>
      </c>
      <c r="D11" s="32" t="s">
        <v>9</v>
      </c>
      <c r="E11" s="32">
        <v>2.9491610706111255</v>
      </c>
      <c r="H11" t="s">
        <v>66</v>
      </c>
      <c r="I11">
        <f>COUNT(B2:B51)</f>
        <v>50</v>
      </c>
    </row>
    <row r="12" spans="1:13">
      <c r="A12">
        <v>11</v>
      </c>
      <c r="B12" s="26">
        <v>10</v>
      </c>
      <c r="D12" s="32" t="s">
        <v>10</v>
      </c>
      <c r="E12" s="32">
        <v>8.6975510204081594</v>
      </c>
      <c r="H12" t="s">
        <v>67</v>
      </c>
      <c r="I12">
        <f>MODE(B2:B51)</f>
        <v>7</v>
      </c>
    </row>
    <row r="13" spans="1:13">
      <c r="A13">
        <v>12</v>
      </c>
      <c r="B13" s="26">
        <v>7</v>
      </c>
      <c r="D13" s="32" t="s">
        <v>11</v>
      </c>
      <c r="E13" s="32">
        <v>-1.1447797546923684</v>
      </c>
    </row>
    <row r="14" spans="1:13">
      <c r="A14">
        <v>13</v>
      </c>
      <c r="B14" s="26">
        <v>12</v>
      </c>
      <c r="D14" s="32" t="s">
        <v>12</v>
      </c>
      <c r="E14" s="32">
        <v>-0.1411478600908242</v>
      </c>
      <c r="H14" t="s">
        <v>68</v>
      </c>
      <c r="I14">
        <f>QUARTILE(B2:B51,1)</f>
        <v>4</v>
      </c>
    </row>
    <row r="15" spans="1:13">
      <c r="A15">
        <v>14</v>
      </c>
      <c r="B15" s="33">
        <v>2</v>
      </c>
      <c r="D15" s="32" t="s">
        <v>13</v>
      </c>
      <c r="E15" s="32">
        <v>10</v>
      </c>
      <c r="H15" t="s">
        <v>69</v>
      </c>
      <c r="I15">
        <f>QUARTILE(B2:B51,2)</f>
        <v>7</v>
      </c>
    </row>
    <row r="16" spans="1:13">
      <c r="A16">
        <v>15</v>
      </c>
      <c r="B16" s="26">
        <v>7</v>
      </c>
      <c r="D16" s="32" t="s">
        <v>14</v>
      </c>
      <c r="E16" s="32">
        <v>2</v>
      </c>
      <c r="H16" t="s">
        <v>70</v>
      </c>
      <c r="I16">
        <f>QUARTILE(B2:B51,3)</f>
        <v>10</v>
      </c>
    </row>
    <row r="17" spans="1:10">
      <c r="A17">
        <v>16</v>
      </c>
      <c r="B17" s="26">
        <v>10</v>
      </c>
      <c r="D17" s="32" t="s">
        <v>15</v>
      </c>
      <c r="E17" s="32">
        <v>12</v>
      </c>
    </row>
    <row r="18" spans="1:10">
      <c r="A18">
        <v>17</v>
      </c>
      <c r="B18" s="26">
        <v>4</v>
      </c>
      <c r="D18" s="32" t="s">
        <v>16</v>
      </c>
      <c r="E18" s="32">
        <v>379</v>
      </c>
      <c r="H18" t="s">
        <v>71</v>
      </c>
      <c r="I18" s="3">
        <f>MAX(B2:B51)</f>
        <v>12</v>
      </c>
    </row>
    <row r="19" spans="1:10">
      <c r="A19">
        <v>18</v>
      </c>
      <c r="B19" s="26">
        <v>10</v>
      </c>
      <c r="D19" s="32" t="s">
        <v>17</v>
      </c>
      <c r="E19" s="32">
        <v>50</v>
      </c>
      <c r="H19" t="s">
        <v>72</v>
      </c>
      <c r="I19" s="3">
        <f>MIN(B2:B51)</f>
        <v>2</v>
      </c>
    </row>
    <row r="20" spans="1:10">
      <c r="A20">
        <v>19</v>
      </c>
      <c r="B20" s="26">
        <v>10</v>
      </c>
      <c r="D20" s="32" t="s">
        <v>18</v>
      </c>
      <c r="E20" s="32">
        <v>12</v>
      </c>
      <c r="H20" t="s">
        <v>73</v>
      </c>
      <c r="I20" s="3">
        <f>I18-I19</f>
        <v>10</v>
      </c>
    </row>
    <row r="21" spans="1:10" ht="15.75" thickBot="1">
      <c r="A21">
        <v>20</v>
      </c>
      <c r="B21" s="26">
        <v>7</v>
      </c>
      <c r="D21" s="34" t="s">
        <v>19</v>
      </c>
      <c r="E21" s="34">
        <v>2</v>
      </c>
    </row>
    <row r="22" spans="1:10">
      <c r="A22">
        <v>21</v>
      </c>
      <c r="B22" s="26">
        <v>7</v>
      </c>
    </row>
    <row r="23" spans="1:10" ht="15.75" thickBot="1">
      <c r="A23">
        <v>22</v>
      </c>
      <c r="B23" s="26">
        <v>7</v>
      </c>
      <c r="H23" t="s">
        <v>74</v>
      </c>
    </row>
    <row r="24" spans="1:10">
      <c r="A24">
        <v>23</v>
      </c>
      <c r="B24" s="26">
        <v>10</v>
      </c>
      <c r="H24" s="35" t="s">
        <v>75</v>
      </c>
      <c r="I24" s="35" t="s">
        <v>21</v>
      </c>
      <c r="J24" s="35" t="s">
        <v>22</v>
      </c>
    </row>
    <row r="25" spans="1:10">
      <c r="A25">
        <v>24</v>
      </c>
      <c r="B25" s="26">
        <v>12</v>
      </c>
      <c r="H25" s="36">
        <v>4</v>
      </c>
      <c r="I25" s="37">
        <v>14</v>
      </c>
      <c r="J25" s="38">
        <v>0.28000000000000003</v>
      </c>
    </row>
    <row r="26" spans="1:10">
      <c r="A26">
        <v>25</v>
      </c>
      <c r="B26" s="33">
        <v>2</v>
      </c>
      <c r="H26" s="36">
        <v>7</v>
      </c>
      <c r="I26" s="37">
        <v>15</v>
      </c>
      <c r="J26" s="38">
        <v>0.57999999999999996</v>
      </c>
    </row>
    <row r="27" spans="1:10">
      <c r="A27">
        <v>26</v>
      </c>
      <c r="B27" s="26">
        <v>12</v>
      </c>
      <c r="H27" s="36">
        <v>10</v>
      </c>
      <c r="I27" s="37">
        <v>15</v>
      </c>
      <c r="J27" s="38">
        <v>0.88</v>
      </c>
    </row>
    <row r="28" spans="1:10">
      <c r="A28">
        <v>27</v>
      </c>
      <c r="B28" s="26">
        <v>7</v>
      </c>
      <c r="H28" s="36">
        <v>12</v>
      </c>
      <c r="I28" s="37">
        <v>6</v>
      </c>
      <c r="J28" s="38">
        <v>1</v>
      </c>
    </row>
    <row r="29" spans="1:10" ht="15.75" thickBot="1">
      <c r="A29">
        <v>28</v>
      </c>
      <c r="B29" s="26">
        <v>4</v>
      </c>
      <c r="H29" s="39" t="s">
        <v>20</v>
      </c>
      <c r="I29" s="39">
        <v>0</v>
      </c>
      <c r="J29" s="40">
        <v>1</v>
      </c>
    </row>
    <row r="30" spans="1:10">
      <c r="A30">
        <v>29</v>
      </c>
      <c r="B30" s="26">
        <v>10</v>
      </c>
      <c r="J30" s="1"/>
    </row>
    <row r="31" spans="1:10">
      <c r="A31">
        <v>30</v>
      </c>
      <c r="B31" s="26">
        <v>7</v>
      </c>
      <c r="J31" s="1"/>
    </row>
    <row r="32" spans="1:10">
      <c r="A32">
        <v>31</v>
      </c>
      <c r="B32" s="26">
        <v>4</v>
      </c>
      <c r="J32" s="1"/>
    </row>
    <row r="33" spans="1:2">
      <c r="A33">
        <v>32</v>
      </c>
      <c r="B33" s="26">
        <v>7</v>
      </c>
    </row>
    <row r="34" spans="1:2">
      <c r="A34">
        <v>33</v>
      </c>
      <c r="B34" s="26">
        <v>10</v>
      </c>
    </row>
    <row r="35" spans="1:2">
      <c r="A35">
        <v>34</v>
      </c>
      <c r="B35" s="26">
        <v>4</v>
      </c>
    </row>
    <row r="36" spans="1:2">
      <c r="A36">
        <v>35</v>
      </c>
      <c r="B36" s="26">
        <v>12</v>
      </c>
    </row>
    <row r="37" spans="1:2">
      <c r="A37">
        <v>36</v>
      </c>
      <c r="B37" s="26">
        <v>4</v>
      </c>
    </row>
    <row r="38" spans="1:2">
      <c r="A38">
        <v>37</v>
      </c>
      <c r="B38" s="26">
        <v>7</v>
      </c>
    </row>
    <row r="39" spans="1:2">
      <c r="A39">
        <v>38</v>
      </c>
      <c r="B39" s="26">
        <v>10</v>
      </c>
    </row>
    <row r="40" spans="1:2">
      <c r="A40">
        <v>39</v>
      </c>
      <c r="B40" s="26">
        <v>7</v>
      </c>
    </row>
    <row r="41" spans="1:2">
      <c r="A41">
        <v>40</v>
      </c>
      <c r="B41" s="26">
        <v>4</v>
      </c>
    </row>
    <row r="42" spans="1:2">
      <c r="A42">
        <v>41</v>
      </c>
      <c r="B42" s="26">
        <v>10</v>
      </c>
    </row>
    <row r="43" spans="1:2">
      <c r="A43">
        <v>42</v>
      </c>
      <c r="B43" s="26">
        <v>4</v>
      </c>
    </row>
    <row r="44" spans="1:2">
      <c r="A44">
        <v>43</v>
      </c>
      <c r="B44" s="26">
        <v>12</v>
      </c>
    </row>
    <row r="45" spans="1:2">
      <c r="A45">
        <v>44</v>
      </c>
      <c r="B45" s="26">
        <v>7</v>
      </c>
    </row>
    <row r="46" spans="1:2">
      <c r="A46">
        <v>45</v>
      </c>
      <c r="B46" s="26">
        <v>10</v>
      </c>
    </row>
    <row r="47" spans="1:2">
      <c r="A47">
        <v>46</v>
      </c>
      <c r="B47" s="26">
        <v>10</v>
      </c>
    </row>
    <row r="48" spans="1:2">
      <c r="A48">
        <v>47</v>
      </c>
      <c r="B48" s="26">
        <v>4</v>
      </c>
    </row>
    <row r="49" spans="1:2">
      <c r="A49">
        <v>48</v>
      </c>
      <c r="B49" s="26">
        <v>12</v>
      </c>
    </row>
    <row r="50" spans="1:2">
      <c r="A50">
        <v>49</v>
      </c>
      <c r="B50" s="26">
        <v>7</v>
      </c>
    </row>
    <row r="51" spans="1:2">
      <c r="A51">
        <v>50</v>
      </c>
      <c r="B51" s="26">
        <v>10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"/>
  <sheetViews>
    <sheetView topLeftCell="A11" zoomScaleNormal="100" workbookViewId="0">
      <selection activeCell="M24" sqref="M24"/>
    </sheetView>
  </sheetViews>
  <sheetFormatPr defaultRowHeight="15"/>
  <cols>
    <col min="3" max="3" width="21.5703125" customWidth="1"/>
    <col min="4" max="4" width="12.5703125" bestFit="1" customWidth="1"/>
  </cols>
  <sheetData>
    <row r="1" spans="1:7">
      <c r="A1" t="s">
        <v>29</v>
      </c>
      <c r="B1" t="s">
        <v>23</v>
      </c>
      <c r="C1" t="s">
        <v>26</v>
      </c>
      <c r="E1" t="s">
        <v>24</v>
      </c>
      <c r="F1" t="s">
        <v>23</v>
      </c>
      <c r="G1" t="s">
        <v>25</v>
      </c>
    </row>
    <row r="2" spans="1:7">
      <c r="A2">
        <f ca="1">RANDBETWEEN(100,120)</f>
        <v>120</v>
      </c>
      <c r="B2">
        <f ca="1">AVERAGE(A2:A25)</f>
        <v>110.875</v>
      </c>
      <c r="C2">
        <f ca="1">STDEV(A2:A25)</f>
        <v>5.5662999966022237</v>
      </c>
      <c r="E2" s="3">
        <f ca="1">F2-C2</f>
        <v>105.30870000339777</v>
      </c>
      <c r="F2" s="3">
        <f ca="1">B2</f>
        <v>110.875</v>
      </c>
      <c r="G2" s="3">
        <f ca="1">F2+C2</f>
        <v>116.44129999660223</v>
      </c>
    </row>
    <row r="3" spans="1:7">
      <c r="A3">
        <f t="shared" ref="A3:A25" ca="1" si="0">RANDBETWEEN(100,120)</f>
        <v>114</v>
      </c>
    </row>
    <row r="4" spans="1:7">
      <c r="A4">
        <f t="shared" ca="1" si="0"/>
        <v>112</v>
      </c>
    </row>
    <row r="5" spans="1:7">
      <c r="A5">
        <f t="shared" ca="1" si="0"/>
        <v>109</v>
      </c>
    </row>
    <row r="6" spans="1:7">
      <c r="A6">
        <f t="shared" ca="1" si="0"/>
        <v>115</v>
      </c>
    </row>
    <row r="7" spans="1:7">
      <c r="A7">
        <f t="shared" ca="1" si="0"/>
        <v>119</v>
      </c>
      <c r="C7" t="s">
        <v>14</v>
      </c>
      <c r="D7">
        <f ca="1">QUARTILE(A2:A25,0)</f>
        <v>100</v>
      </c>
    </row>
    <row r="8" spans="1:7">
      <c r="A8">
        <f t="shared" ca="1" si="0"/>
        <v>115</v>
      </c>
      <c r="C8" t="s">
        <v>28</v>
      </c>
      <c r="D8">
        <f ca="1">QUARTILE(A2:A25,1)</f>
        <v>108.5</v>
      </c>
    </row>
    <row r="9" spans="1:7">
      <c r="A9">
        <f t="shared" ca="1" si="0"/>
        <v>107</v>
      </c>
      <c r="C9" t="s">
        <v>7</v>
      </c>
      <c r="D9" s="3">
        <f ca="1">MEDIAN(A2:A25)</f>
        <v>112.5</v>
      </c>
    </row>
    <row r="10" spans="1:7">
      <c r="A10">
        <f t="shared" ca="1" si="0"/>
        <v>102</v>
      </c>
      <c r="C10" t="s">
        <v>27</v>
      </c>
      <c r="D10">
        <f ca="1">QUARTILE(A2:A25,3)</f>
        <v>114.25</v>
      </c>
    </row>
    <row r="11" spans="1:7">
      <c r="A11">
        <f t="shared" ca="1" si="0"/>
        <v>100</v>
      </c>
      <c r="C11" t="s">
        <v>15</v>
      </c>
      <c r="D11">
        <f ca="1">QUARTILE(A2:A25,4)</f>
        <v>120</v>
      </c>
    </row>
    <row r="12" spans="1:7">
      <c r="A12">
        <f t="shared" ca="1" si="0"/>
        <v>113</v>
      </c>
      <c r="D12" t="s">
        <v>29</v>
      </c>
    </row>
    <row r="13" spans="1:7">
      <c r="A13">
        <f t="shared" ca="1" si="0"/>
        <v>114</v>
      </c>
      <c r="C13" t="s">
        <v>14</v>
      </c>
      <c r="D13">
        <f ca="1">D7</f>
        <v>100</v>
      </c>
    </row>
    <row r="14" spans="1:7">
      <c r="A14">
        <f t="shared" ca="1" si="0"/>
        <v>101</v>
      </c>
      <c r="C14" t="s">
        <v>30</v>
      </c>
      <c r="D14">
        <f ca="1">D8-D13</f>
        <v>8.5</v>
      </c>
    </row>
    <row r="15" spans="1:7">
      <c r="A15">
        <f t="shared" ca="1" si="0"/>
        <v>101</v>
      </c>
      <c r="C15" t="s">
        <v>31</v>
      </c>
      <c r="D15" s="3">
        <f ca="1">D9-D8</f>
        <v>4</v>
      </c>
    </row>
    <row r="16" spans="1:7">
      <c r="A16">
        <f t="shared" ca="1" si="0"/>
        <v>109</v>
      </c>
      <c r="C16" t="s">
        <v>32</v>
      </c>
      <c r="D16" s="3">
        <f ca="1">D10-D9</f>
        <v>1.75</v>
      </c>
    </row>
    <row r="17" spans="1:4">
      <c r="A17">
        <f t="shared" ca="1" si="0"/>
        <v>106</v>
      </c>
      <c r="C17" t="s">
        <v>33</v>
      </c>
      <c r="D17">
        <f ca="1">D11-D10</f>
        <v>5.75</v>
      </c>
    </row>
    <row r="18" spans="1:4">
      <c r="A18">
        <f t="shared" ca="1" si="0"/>
        <v>110</v>
      </c>
      <c r="C18" t="s">
        <v>34</v>
      </c>
      <c r="D18">
        <f ca="1">D11</f>
        <v>120</v>
      </c>
    </row>
    <row r="19" spans="1:4">
      <c r="A19">
        <f t="shared" ca="1" si="0"/>
        <v>114</v>
      </c>
    </row>
    <row r="20" spans="1:4">
      <c r="A20">
        <f t="shared" ca="1" si="0"/>
        <v>110</v>
      </c>
    </row>
    <row r="21" spans="1:4">
      <c r="A21">
        <f t="shared" ca="1" si="0"/>
        <v>112</v>
      </c>
    </row>
    <row r="22" spans="1:4">
      <c r="A22">
        <f t="shared" ca="1" si="0"/>
        <v>115</v>
      </c>
    </row>
    <row r="23" spans="1:4">
      <c r="A23">
        <f t="shared" ca="1" si="0"/>
        <v>115</v>
      </c>
    </row>
    <row r="24" spans="1:4">
      <c r="A24">
        <f t="shared" ca="1" si="0"/>
        <v>114</v>
      </c>
    </row>
    <row r="25" spans="1:4">
      <c r="A25">
        <f t="shared" ca="1" si="0"/>
        <v>114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"/>
  <sheetViews>
    <sheetView workbookViewId="0">
      <selection sqref="A1:XFD1048576"/>
    </sheetView>
  </sheetViews>
  <sheetFormatPr defaultRowHeight="15"/>
  <cols>
    <col min="1" max="1" width="15.140625" bestFit="1" customWidth="1"/>
    <col min="2" max="17" width="4" bestFit="1" customWidth="1"/>
  </cols>
  <sheetData>
    <row r="1" spans="1:17">
      <c r="A1" t="s">
        <v>57</v>
      </c>
      <c r="B1">
        <v>172</v>
      </c>
      <c r="C1">
        <v>161</v>
      </c>
      <c r="D1">
        <v>153</v>
      </c>
      <c r="E1">
        <v>162</v>
      </c>
      <c r="F1">
        <v>161</v>
      </c>
      <c r="G1">
        <v>166</v>
      </c>
      <c r="H1">
        <v>149</v>
      </c>
      <c r="I1">
        <v>153</v>
      </c>
      <c r="J1">
        <v>162</v>
      </c>
      <c r="K1">
        <v>170</v>
      </c>
      <c r="L1">
        <v>150</v>
      </c>
      <c r="M1">
        <v>161</v>
      </c>
      <c r="N1">
        <v>166</v>
      </c>
      <c r="O1">
        <v>155</v>
      </c>
      <c r="P1">
        <v>155</v>
      </c>
      <c r="Q1">
        <v>161</v>
      </c>
    </row>
    <row r="2" spans="1:17">
      <c r="A2" t="s">
        <v>58</v>
      </c>
      <c r="B2">
        <v>28</v>
      </c>
      <c r="C2">
        <v>28</v>
      </c>
      <c r="D2">
        <v>24</v>
      </c>
      <c r="E2">
        <v>28</v>
      </c>
      <c r="F2">
        <v>23</v>
      </c>
      <c r="G2">
        <v>26</v>
      </c>
      <c r="H2">
        <v>24</v>
      </c>
      <c r="I2">
        <v>24</v>
      </c>
      <c r="J2">
        <v>26</v>
      </c>
      <c r="K2">
        <v>25</v>
      </c>
      <c r="L2">
        <v>22</v>
      </c>
      <c r="M2">
        <v>24</v>
      </c>
      <c r="N2">
        <v>25</v>
      </c>
      <c r="O2">
        <v>24</v>
      </c>
      <c r="P2">
        <v>25</v>
      </c>
      <c r="Q2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S10</vt:lpstr>
      <vt:lpstr>S18</vt:lpstr>
      <vt:lpstr>S50</vt:lpstr>
      <vt:lpstr>S52</vt:lpstr>
      <vt:lpstr>S60</vt:lpstr>
      <vt:lpstr>S62</vt:lpstr>
      <vt:lpstr>S70</vt:lpstr>
      <vt:lpstr>S74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 Blom Andersen</cp:lastModifiedBy>
  <dcterms:created xsi:type="dcterms:W3CDTF">2010-03-02T09:49:59Z</dcterms:created>
  <dcterms:modified xsi:type="dcterms:W3CDTF">2011-01-07T19:51:39Z</dcterms:modified>
</cp:coreProperties>
</file>